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tabRatio="893" firstSheet="2" activeTab="8"/>
  </bookViews>
  <sheets>
    <sheet name="PL1 BC ĐH ĐẢNG BỘ" sheetId="1" state="hidden" r:id="rId1"/>
    <sheet name="PL 1" sheetId="2" state="hidden" r:id="rId2"/>
    <sheet name="PL 1 12T" sheetId="3" r:id="rId3"/>
    <sheet name="Điều trị 6T" sheetId="4" state="hidden" r:id="rId4"/>
    <sheet name="BC TH 12T (PL2)" sheetId="5" r:id="rId5"/>
    <sheet name="Dieu tri 12T" sheetId="6" r:id="rId6"/>
    <sheet name="KCB BHYT " sheetId="7" r:id="rId7"/>
    <sheet name="sotret" sheetId="8" state="hidden" r:id="rId8"/>
    <sheet name="tamthan" sheetId="9" r:id="rId9"/>
    <sheet name="phong" sheetId="10" state="hidden" r:id="rId10"/>
    <sheet name="mat" sheetId="11" state="hidden" r:id="rId11"/>
    <sheet name="lao" sheetId="12" r:id="rId12"/>
    <sheet name="ARI" sheetId="13" r:id="rId13"/>
    <sheet name="VSATTP" sheetId="14" r:id="rId14"/>
    <sheet name="PC HIV" sheetId="15" r:id="rId15"/>
    <sheet name="PHCN" sheetId="16" r:id="rId16"/>
    <sheet name="TCMR" sheetId="17" r:id="rId17"/>
    <sheet name="VS moi truong " sheetId="18" r:id="rId18"/>
    <sheet name="y hoc lao dong " sheetId="19" state="hidden" r:id="rId19"/>
    <sheet name="nha hoc duong " sheetId="20" state="hidden" r:id="rId20"/>
    <sheet name="bỏ pc buou co" sheetId="21" state="hidden" r:id="rId21"/>
    <sheet name="BT.nhiem " sheetId="22" state="hidden" r:id="rId22"/>
    <sheet name="bo matuy" sheetId="23" state="hidden" r:id="rId23"/>
    <sheet name="BTN" sheetId="24" r:id="rId24"/>
    <sheet name="BVSK ba me " sheetId="25" r:id="rId25"/>
    <sheet name="BVSK tre em " sheetId="26" r:id="rId26"/>
    <sheet name="KQ KHHGĐ" sheetId="27" state="hidden" r:id="rId27"/>
    <sheet name="mac chet tai bien sk " sheetId="28" r:id="rId28"/>
    <sheet name="chong suy DD" sheetId="29" state="hidden" r:id="rId29"/>
    <sheet name="TV me" sheetId="30" state="hidden" r:id="rId30"/>
    <sheet name="TV me " sheetId="31" r:id="rId31"/>
    <sheet name="Thoi gian BC cac DV" sheetId="32" state="hidden" r:id="rId32"/>
  </sheets>
  <externalReferences>
    <externalReference r:id="rId35"/>
    <externalReference r:id="rId36"/>
    <externalReference r:id="rId37"/>
  </externalReferences>
  <definedNames>
    <definedName name="_xlnm.Print_Titles" localSheetId="4">'BC TH 12T (PL2)'!$25:$25</definedName>
    <definedName name="_xlnm.Print_Titles" localSheetId="5">'Dieu tri 12T'!$3:$4</definedName>
    <definedName name="_xlnm.Print_Titles" localSheetId="3">'Điều trị 6T'!$4:$4</definedName>
    <definedName name="_xlnm.Print_Titles" localSheetId="1">'PL 1'!$6:$8</definedName>
    <definedName name="_xlnm.Print_Titles" localSheetId="2">'PL 1 12T'!$2:$4</definedName>
  </definedNames>
  <calcPr fullCalcOnLoad="1"/>
</workbook>
</file>

<file path=xl/sharedStrings.xml><?xml version="1.0" encoding="utf-8"?>
<sst xmlns="http://schemas.openxmlformats.org/spreadsheetml/2006/main" count="1942" uniqueCount="936">
  <si>
    <t>%</t>
  </si>
  <si>
    <t>Na Hang</t>
  </si>
  <si>
    <t>Céng:</t>
  </si>
  <si>
    <t>Sè TT</t>
  </si>
  <si>
    <t>Sè ng­êi ®ang cai giai ®o¹n I</t>
  </si>
  <si>
    <t>Sè ng­êi ®ang cai giai ®o¹n II</t>
  </si>
  <si>
    <t>Sè ng­êi ®ang cai giai ®o¹n III</t>
  </si>
  <si>
    <t>Tæng sè ng­êi  nghiÖn</t>
  </si>
  <si>
    <t xml:space="preserve">Sè t¸i nghiÖn trong  th¸ng  </t>
  </si>
  <si>
    <t xml:space="preserve">Sè t¸i nghiÖn céng dån </t>
  </si>
  <si>
    <t xml:space="preserve">Sè hoµn thµnh cai trong  th¸ng </t>
  </si>
  <si>
    <t>Sè hoµn thµnh cai céng dån</t>
  </si>
  <si>
    <t xml:space="preserve">Yên Sơn </t>
  </si>
  <si>
    <t xml:space="preserve">Cộng </t>
  </si>
  <si>
    <t>TT</t>
  </si>
  <si>
    <t xml:space="preserve">Sè xÐt nghiÖm trong 6 th¸ng  </t>
  </si>
  <si>
    <t>STT</t>
  </si>
  <si>
    <t>§¬n vÞ</t>
  </si>
  <si>
    <t xml:space="preserve">TËp huÊn chuyªn m«n </t>
  </si>
  <si>
    <t>§µo t¹o t¹i huyÖn</t>
  </si>
  <si>
    <t>§µo t¹o c¸n bé y tÕ th«n b¶n</t>
  </si>
  <si>
    <t xml:space="preserve">T.huÊn cho ng­êi kinh doanh </t>
  </si>
  <si>
    <t>§¹t %</t>
  </si>
  <si>
    <t>Tx Tuyªn Quang</t>
  </si>
  <si>
    <t>H. S¬n D­¬ng</t>
  </si>
  <si>
    <t>H. Yªn S¬n</t>
  </si>
  <si>
    <t>H. Hµm Yªn</t>
  </si>
  <si>
    <t>H. Chiªm Ho¸</t>
  </si>
  <si>
    <t>H. Na Hang</t>
  </si>
  <si>
    <t xml:space="preserve">TuyÕn tØnh </t>
  </si>
  <si>
    <t>CÊp giÊy chøng nhËn ®ñ ®iÒu kiÖn  VSATTP</t>
  </si>
  <si>
    <t>100/2</t>
  </si>
  <si>
    <t>Sơn Dương</t>
  </si>
  <si>
    <t xml:space="preserve">BVĐK tỉnh </t>
  </si>
  <si>
    <t>Chiêm hóa</t>
  </si>
  <si>
    <t>Hàm Yên</t>
  </si>
  <si>
    <t>Khám phát hiện ĐT3 tuổi già</t>
  </si>
  <si>
    <t xml:space="preserve">Mổ đục thủy tinh thể người già </t>
  </si>
  <si>
    <t xml:space="preserve">Huyện, thị </t>
  </si>
  <si>
    <t xml:space="preserve">TP Tuyên Quang </t>
  </si>
  <si>
    <t>BIỂU TỔNG HỢP CÔNG TÁC CAI NGHIỆN MA TÚY 2011</t>
  </si>
  <si>
    <t>K.ho¹ch (TrÎ)</t>
  </si>
  <si>
    <t>T.hiÖn 12 th¸ng</t>
  </si>
  <si>
    <t>TP Tuyªn Quang</t>
  </si>
  <si>
    <t xml:space="preserve">T¹i tØnh </t>
  </si>
  <si>
    <t xml:space="preserve">Dù ¸n TCMR ( tiÕp ) </t>
  </si>
  <si>
    <t xml:space="preserve">Tiªm v¾c xin DPT bæ sung cho trÎ 18 th¸ng tuæi </t>
  </si>
  <si>
    <t xml:space="preserve">Sè l­îng tñ l¹nh ho¹t ®éng </t>
  </si>
  <si>
    <t xml:space="preserve">Sè l­îng tñ ®¸ ho¹t ®éng </t>
  </si>
  <si>
    <t xml:space="preserve">Đề nghị sửa chữa ( 50 EG ) </t>
  </si>
  <si>
    <t xml:space="preserve">Tæng sè </t>
  </si>
  <si>
    <t xml:space="preserve">Háng </t>
  </si>
  <si>
    <t>KÕ ho¹ch</t>
  </si>
  <si>
    <t>Đơn vị</t>
  </si>
  <si>
    <t>Đạt %</t>
  </si>
  <si>
    <t>H. Sơn Dương</t>
  </si>
  <si>
    <t>H. Yên Sơn</t>
  </si>
  <si>
    <t>H. Hàm Yên</t>
  </si>
  <si>
    <t>Cộng:</t>
  </si>
  <si>
    <t>Cung øng muèi Iod</t>
  </si>
  <si>
    <t>XÐt nghiÖm §Þnh tÝnh tiÕp nhËn muèi Iod</t>
  </si>
  <si>
    <t xml:space="preserve">Gi¸m s¸t th­êng quy </t>
  </si>
  <si>
    <t>Gi¸o dôc truyÒn th«ng</t>
  </si>
  <si>
    <t>§iÒu trÞ b­íu cæ ®¬n thuÇn</t>
  </si>
  <si>
    <t>T¹i TØnh</t>
  </si>
  <si>
    <t>TS</t>
  </si>
  <si>
    <t xml:space="preserve">TS </t>
  </si>
  <si>
    <t>%o</t>
  </si>
  <si>
    <t xml:space="preserve">XÐt nghiÖm ®Þnh tÝnh 
muèi I èt t¹i x· </t>
  </si>
  <si>
    <t xml:space="preserve">XÐt nghiÖm ®Þnh l­îng 
muèi I èt </t>
  </si>
  <si>
    <t>30/1</t>
  </si>
  <si>
    <t>70/1</t>
  </si>
  <si>
    <t>68/1</t>
  </si>
  <si>
    <t>40/1</t>
  </si>
  <si>
    <t>62/1</t>
  </si>
  <si>
    <t>38/1</t>
  </si>
  <si>
    <t>408/8</t>
  </si>
  <si>
    <t>230/1</t>
  </si>
  <si>
    <t>538/10</t>
  </si>
  <si>
    <t>600/12</t>
  </si>
  <si>
    <t>200/4</t>
  </si>
  <si>
    <t>150/3</t>
  </si>
  <si>
    <t>1000/20</t>
  </si>
  <si>
    <t>1164/4</t>
  </si>
  <si>
    <t>453/3</t>
  </si>
  <si>
    <t>306/5</t>
  </si>
  <si>
    <t>70/3</t>
  </si>
  <si>
    <t>378/7</t>
  </si>
  <si>
    <t>2668/27</t>
  </si>
  <si>
    <t xml:space="preserve">DỰ ÁN ĐẢM BẢO CHẤT LƯỢNG VỆ SINH AN TOÀN THỰC PHẨM </t>
  </si>
  <si>
    <t xml:space="preserve">Số bà mẹ/ trẻ SS được chăm sóc sau sinh 42 ngày </t>
  </si>
  <si>
    <t xml:space="preserve">TS PN đẻ được 
tiêm phòng 
UV đủ liều </t>
  </si>
  <si>
    <t>Huyện Na Hang</t>
  </si>
  <si>
    <t xml:space="preserve">Huyện Chiêm Hóa </t>
  </si>
  <si>
    <t xml:space="preserve">Huyện Hàm Yên </t>
  </si>
  <si>
    <t>Huyện Yên Sơn</t>
  </si>
  <si>
    <t>Huyện Sơn Dương</t>
  </si>
  <si>
    <t xml:space="preserve">HOẠT ĐỘNG PHÒNG CHỐNG SUY DINH DƯỠNG </t>
  </si>
  <si>
    <t xml:space="preserve">Huyện Na Hang </t>
  </si>
  <si>
    <t>Huyện Hàm Yên</t>
  </si>
  <si>
    <t xml:space="preserve">Huyện Yên Sơn </t>
  </si>
  <si>
    <t>Huyện Chiêm Hóa</t>
  </si>
  <si>
    <t xml:space="preserve">Tổng cộng </t>
  </si>
  <si>
    <t>TP Tuyên Quang</t>
  </si>
  <si>
    <t>Tại tỉnh</t>
  </si>
  <si>
    <t xml:space="preserve">H. Hàm Yên </t>
  </si>
  <si>
    <t>H. Chiêm Hóa</t>
  </si>
  <si>
    <t xml:space="preserve">H. Lâm Bình </t>
  </si>
  <si>
    <t xml:space="preserve">Chỉ tiêu đv </t>
  </si>
  <si>
    <t xml:space="preserve">Toàn tỉnh </t>
  </si>
  <si>
    <t xml:space="preserve">BV
Lao </t>
  </si>
  <si>
    <t>BV Y 
duoc</t>
  </si>
  <si>
    <t>BV
SK</t>
  </si>
  <si>
    <t>BV 
ATK</t>
  </si>
  <si>
    <t xml:space="preserve">BV 
Kim Xuyên </t>
  </si>
  <si>
    <t xml:space="preserve">BV 
Yên Hoa </t>
  </si>
  <si>
    <t xml:space="preserve">Tổng số giường bệnh </t>
  </si>
  <si>
    <t xml:space="preserve">TS giường tuyến tỉnh </t>
  </si>
  <si>
    <t xml:space="preserve">TS giường BVĐKKV huyện </t>
  </si>
  <si>
    <t xml:space="preserve">TS giường TYT, phường </t>
  </si>
  <si>
    <t>Tổng số lần khám bệnh</t>
  </si>
  <si>
    <t xml:space="preserve"> Bệnh viện tuyến  tỉnh</t>
  </si>
  <si>
    <t xml:space="preserve"> Trạm y tế xã, phường </t>
  </si>
  <si>
    <t>TS ngày điều trị nội trú</t>
  </si>
  <si>
    <t xml:space="preserve">TS BN điều trị ngoại trú </t>
  </si>
  <si>
    <t xml:space="preserve">Trạm y tế xã, phường </t>
  </si>
  <si>
    <t xml:space="preserve"> Tổng số lần xét nghiệm</t>
  </si>
  <si>
    <t xml:space="preserve"> Tổng số lần chụp điện </t>
  </si>
  <si>
    <t>Tổng số lần siêu âm</t>
  </si>
  <si>
    <t>Tổng số lần điện tim</t>
  </si>
  <si>
    <t>Tổng số lần nội soi</t>
  </si>
  <si>
    <t>Tổng số lần chụp cắt lớp</t>
  </si>
  <si>
    <t xml:space="preserve">Tổng số ca phẫu thuật </t>
  </si>
  <si>
    <t xml:space="preserve">Tổng số ca tiểu phẫu  </t>
  </si>
  <si>
    <t xml:space="preserve"> BVĐK khu vực </t>
  </si>
  <si>
    <t xml:space="preserve"> Bệnh viện tuyến tỉnh</t>
  </si>
  <si>
    <t xml:space="preserve"> Na
 Hang </t>
  </si>
  <si>
    <t>Chiêm 
Hoá</t>
  </si>
  <si>
    <t xml:space="preserve"> Hàm
Yên </t>
  </si>
  <si>
    <t>Yên
 Sơn</t>
  </si>
  <si>
    <t xml:space="preserve"> Sơn
 Dương </t>
  </si>
  <si>
    <t>TS BN chuyển tuyến</t>
  </si>
  <si>
    <t xml:space="preserve"> TS BN chết tại BV</t>
  </si>
  <si>
    <t>TS BN điều trị nội trú</t>
  </si>
  <si>
    <t xml:space="preserve">Lâm
Bình </t>
  </si>
  <si>
    <t>Ngày điều trị TB</t>
  </si>
  <si>
    <t>Trại giam QT</t>
  </si>
  <si>
    <t xml:space="preserve">Huyện Lâm Bình </t>
  </si>
  <si>
    <t xml:space="preserve">Huyện Sơn Dương </t>
  </si>
  <si>
    <t>Huyện, Thị</t>
  </si>
  <si>
    <t>6 THÁNG NĂM 2012</t>
  </si>
  <si>
    <t>T.hiÖn 6 th¸ng 2012</t>
  </si>
  <si>
    <t>KH (líp/häc viªn)</t>
  </si>
  <si>
    <t>KH       (líp/häc viªn)</t>
  </si>
  <si>
    <t>KH       (C¬ së)</t>
  </si>
  <si>
    <t xml:space="preserve">H. Sơn Dương </t>
  </si>
  <si>
    <t xml:space="preserve">H. Yên Sơn </t>
  </si>
  <si>
    <t xml:space="preserve">H. Chiêm Hóa </t>
  </si>
  <si>
    <t>TTYTDP tỉnh</t>
  </si>
  <si>
    <t xml:space="preserve">Số cơ sở được kiểm tra </t>
  </si>
  <si>
    <t xml:space="preserve">Số người được khám sức khỏe </t>
  </si>
  <si>
    <t>H. Lâm Bình</t>
  </si>
  <si>
    <t>K H (tÊn)</t>
  </si>
  <si>
    <t>KH (mÉu)</t>
  </si>
  <si>
    <t>KH        (mÉu)</t>
  </si>
  <si>
    <t>KH  (mÉu)</t>
  </si>
  <si>
    <t>KH  (X· )</t>
  </si>
  <si>
    <t>KH (BN)</t>
  </si>
  <si>
    <t>Địa phương</t>
  </si>
  <si>
    <t>Tả</t>
  </si>
  <si>
    <t>Thương hàn</t>
  </si>
  <si>
    <t>Lỵ trực trùng</t>
  </si>
  <si>
    <t>Lỵ A míp</t>
  </si>
  <si>
    <t>Tiêu chảy</t>
  </si>
  <si>
    <t>Viêm não Virut</t>
  </si>
  <si>
    <t>Sốt rét</t>
  </si>
  <si>
    <t>Viêm gan vi rút</t>
  </si>
  <si>
    <t xml:space="preserve"> Tử vong Dại</t>
  </si>
  <si>
    <t>Viêm màng não do mô cầu</t>
  </si>
  <si>
    <t>Thủy đậu</t>
  </si>
  <si>
    <t>Bạch hầu</t>
  </si>
  <si>
    <t>Ho gà</t>
  </si>
  <si>
    <t>M</t>
  </si>
  <si>
    <t>C</t>
  </si>
  <si>
    <t>Lâm Bình</t>
  </si>
  <si>
    <t>Uốn ván sơ sinh</t>
  </si>
  <si>
    <t>Uốn ván không phải sơ sinh</t>
  </si>
  <si>
    <t>LMC nghi Bại liệt</t>
  </si>
  <si>
    <t>Sởi</t>
  </si>
  <si>
    <t>Quai Bị</t>
  </si>
  <si>
    <t>Cúm</t>
  </si>
  <si>
    <t>Cúm A(H5N1)</t>
  </si>
  <si>
    <t>Bệnh do vi rút Adeno</t>
  </si>
  <si>
    <t>Dịch hạch</t>
  </si>
  <si>
    <t>Than</t>
  </si>
  <si>
    <t>Xoắn khuẩn vàng da</t>
  </si>
  <si>
    <t>Tay-Chân Miệng</t>
  </si>
  <si>
    <t>Bệnh do liên cầu lợn ở người</t>
  </si>
  <si>
    <t>Thành Phố TQ</t>
  </si>
  <si>
    <t xml:space="preserve">Bệnh nhân hoàn thành điều trị </t>
  </si>
  <si>
    <t>Tổng số lượt khám ARI</t>
  </si>
  <si>
    <t>TPTQ</t>
  </si>
  <si>
    <t xml:space="preserve"> Bệnh viện đa khoa huyện</t>
  </si>
  <si>
    <t xml:space="preserve">TYT xã phường </t>
  </si>
  <si>
    <t>TS vi phạm</t>
  </si>
  <si>
    <t xml:space="preserve">BV
Đa Khoa  </t>
  </si>
  <si>
    <t xml:space="preserve">Hương 
Sen </t>
  </si>
  <si>
    <t>CX SD giường bệnh : (%)</t>
  </si>
  <si>
    <t>TH 
tháng 12</t>
  </si>
  <si>
    <t>TH 12 
Tháng</t>
  </si>
  <si>
    <t>Huyện Chiêm Hoá</t>
  </si>
  <si>
    <t>Huyện Lâm Bình</t>
  </si>
  <si>
    <t>CHƯƠNG TRÌNH PHÒNG CHỐNG BƯỚU CỔ NĂM 2012</t>
  </si>
  <si>
    <t xml:space="preserve">H. HÀm Yên </t>
  </si>
  <si>
    <t>Tại Tỉnh</t>
  </si>
  <si>
    <t xml:space="preserve">TS lần chụp cộng hưởng từ </t>
  </si>
  <si>
    <t>Lam có KST</t>
  </si>
  <si>
    <t xml:space="preserve">Điều trị khác </t>
  </si>
  <si>
    <t>Tổng số</t>
  </si>
  <si>
    <t>Số liều cấp để tự điều trị</t>
  </si>
  <si>
    <t>Cộng</t>
  </si>
  <si>
    <t xml:space="preserve">Huyện Thị </t>
  </si>
  <si>
    <t xml:space="preserve">Xét nghiệm </t>
  </si>
  <si>
    <t xml:space="preserve">Số lượt kiểm tra </t>
  </si>
  <si>
    <t>Tiêm chủng đầy đủ cho trẻ &lt; 1T</t>
  </si>
  <si>
    <t>Tiêm phòng uốn ván cho PNCT</t>
  </si>
  <si>
    <t>Tiêm viêm gan B sơ sinh &lt; 24h</t>
  </si>
  <si>
    <t>H. Chiêm Hoá</t>
  </si>
  <si>
    <t xml:space="preserve">H. Lâm Bình  </t>
  </si>
  <si>
    <t xml:space="preserve">Đơn vị </t>
  </si>
  <si>
    <t xml:space="preserve">Số hộ </t>
  </si>
  <si>
    <t xml:space="preserve">Nhà tiêu hợp vệ sinh </t>
  </si>
  <si>
    <t xml:space="preserve">Nguồn nước hợp vệ sinh </t>
  </si>
  <si>
    <t xml:space="preserve">Chuồng gia súc hợp vệ sinh </t>
  </si>
  <si>
    <t>Nhà tắm</t>
  </si>
  <si>
    <t xml:space="preserve">Trong đó ( Trung tâm Y tế dự phòng tỉnh thực hiện  ) </t>
  </si>
  <si>
    <t xml:space="preserve">Q.Lý S.Khoẻ người lao động ( Cơ sở ) </t>
  </si>
  <si>
    <t>Đo đạc môi trường lao động (cơ sở )</t>
  </si>
  <si>
    <t xml:space="preserve">Đơn vị  </t>
  </si>
  <si>
    <t>Tên các đơn vị</t>
  </si>
  <si>
    <t>Tổng số lượt khám BHYT (chung)</t>
  </si>
  <si>
    <t>Khám chữa bệnh cho người nghèo</t>
  </si>
  <si>
    <t>KCB cho người nghèo nhân dân vùng 135</t>
  </si>
  <si>
    <t>Nội trú</t>
  </si>
  <si>
    <t>Ngoại trú (kê đơn)</t>
  </si>
  <si>
    <t>Số người cận nghèo được hỗ trợ viện phí</t>
  </si>
  <si>
    <t>KCB cho TE dưới 6T</t>
  </si>
  <si>
    <t xml:space="preserve">Số lượt </t>
  </si>
  <si>
    <t>Quản lý thai</t>
  </si>
  <si>
    <t>TS PN đẻ</t>
  </si>
  <si>
    <t>Khám phụ khoa</t>
  </si>
  <si>
    <t>Điều trị phụ khoa</t>
  </si>
  <si>
    <t>TS trẻ Sơ Sinh</t>
  </si>
  <si>
    <t xml:space="preserve">TS Trẻ 
sơ sinh 
đẻ sống </t>
  </si>
  <si>
    <t>Chết 28 ngày</t>
  </si>
  <si>
    <t>Chết &lt; 1 tuổi</t>
  </si>
  <si>
    <t>Chết &lt; 5 tuổi</t>
  </si>
  <si>
    <t xml:space="preserve">CÁC HUYỆN THỊ </t>
  </si>
  <si>
    <t xml:space="preserve">BVĐK tỉnh  </t>
  </si>
  <si>
    <t xml:space="preserve">Tên cơ sở </t>
  </si>
  <si>
    <t>Băng huyết</t>
  </si>
  <si>
    <t xml:space="preserve">Mắc </t>
  </si>
  <si>
    <t>Chết</t>
  </si>
  <si>
    <t>Sản giật</t>
  </si>
  <si>
    <t>Uốn ván SS</t>
  </si>
  <si>
    <t>Vỡ tử cung</t>
  </si>
  <si>
    <t>Nhiễm Trùng</t>
  </si>
  <si>
    <t xml:space="preserve">BV Đa khoa tỉnh </t>
  </si>
  <si>
    <t>TS Trẻ   &lt; 2 tuổi  được cân</t>
  </si>
  <si>
    <t>Tỷ lệ trẻ &lt;2 tuổi được cân</t>
  </si>
  <si>
    <t>TS Trẻ    dưới 5 tuổi  được cân</t>
  </si>
  <si>
    <t>Tỷ lệ trẻ dưới 5 tuổi được cân</t>
  </si>
  <si>
    <t>CTV Đến Thăm hộ gia đình</t>
  </si>
  <si>
    <t>Tuyên truyền bằng loa đài địa phương</t>
  </si>
  <si>
    <t>Số buổi Hướng dẫn THDD</t>
  </si>
  <si>
    <t>Số lượt người tham dự</t>
  </si>
  <si>
    <t>TS Trẻ được phục hồi</t>
  </si>
  <si>
    <t>TS Trẻ kết thúc  phục hồi</t>
  </si>
  <si>
    <t xml:space="preserve"> Số trẻ 0-5 tuổi</t>
  </si>
  <si>
    <t xml:space="preserve"> Hoạt động cân trẻ</t>
  </si>
  <si>
    <t xml:space="preserve"> Truyền thông -Tư vấn DD</t>
  </si>
  <si>
    <t xml:space="preserve"> Phục hồi dinh dưỡng</t>
  </si>
  <si>
    <t>ĐƠN VỊ</t>
  </si>
  <si>
    <t>Huyện thị</t>
  </si>
  <si>
    <t xml:space="preserve">TP Tuyên Quang   </t>
  </si>
  <si>
    <t xml:space="preserve">Q.Lý S.Khoẻ người lao động (Cơ sở ) </t>
  </si>
  <si>
    <t xml:space="preserve">Khám sức khoẻ cho học sinh THCS </t>
  </si>
  <si>
    <t xml:space="preserve">Ghi chú: </t>
  </si>
  <si>
    <t xml:space="preserve">Tổng số trẻ dùng kháng sinh </t>
  </si>
  <si>
    <t xml:space="preserve">H. Hàm Yên  </t>
  </si>
  <si>
    <t>Sốt xuất huyết</t>
  </si>
  <si>
    <t>TS giường BV huyện</t>
  </si>
  <si>
    <t xml:space="preserve">QUẢN LÝ BỆNH NHÂN TÂM THẦN </t>
  </si>
  <si>
    <t>Tổng số 
(TTPL-ĐK)</t>
  </si>
  <si>
    <t>Tổng cộng</t>
  </si>
  <si>
    <t xml:space="preserve">Số cơ sở được
 kiểm tra </t>
  </si>
  <si>
    <t>TH 
tháng 9</t>
  </si>
  <si>
    <t xml:space="preserve"> Bệnh viện ĐK khu vực </t>
  </si>
  <si>
    <t xml:space="preserve">Tổng số lần điện não </t>
  </si>
  <si>
    <t>TH 9
Tháng</t>
  </si>
  <si>
    <t>Kiểm tra chất lượng nước 
khu tập chung đông dân cư</t>
  </si>
  <si>
    <t xml:space="preserve">Kiểm tra công trình VS và TV 
VSMT hộ Gia đình </t>
  </si>
  <si>
    <t xml:space="preserve">KH 
2013 </t>
  </si>
  <si>
    <t xml:space="preserve"> Số cơ sở được kiểm tra </t>
  </si>
  <si>
    <t xml:space="preserve">Củng cố phòng 
nha học đường đi vào hoạt động </t>
  </si>
  <si>
    <t>A</t>
  </si>
  <si>
    <t xml:space="preserve">Các bệnh dịch lây nguy hiểm  </t>
  </si>
  <si>
    <t xml:space="preserve">Tình hình các bệnh dịch </t>
  </si>
  <si>
    <t>Tăng giảm (ca)</t>
  </si>
  <si>
    <t>Ca</t>
  </si>
  <si>
    <t>Lỵ amip</t>
  </si>
  <si>
    <t>Người</t>
  </si>
  <si>
    <t>Bệnh nghi dại (tiêm phòng)</t>
  </si>
  <si>
    <t>Viêm màng não mô cầu</t>
  </si>
  <si>
    <t>Bại liệt (nghi )</t>
  </si>
  <si>
    <t>Quai bị</t>
  </si>
  <si>
    <t>Adeno virut (APC)</t>
  </si>
  <si>
    <t xml:space="preserve">Sốt rét </t>
  </si>
  <si>
    <t xml:space="preserve">Hội chứng tay chân miệng </t>
  </si>
  <si>
    <t>B</t>
  </si>
  <si>
    <t>CÁC DỰ ÁN</t>
  </si>
  <si>
    <t>Tăng giảm (%)</t>
  </si>
  <si>
    <t>I</t>
  </si>
  <si>
    <t>Xét nghiệm lam máu tìm KST sốt rét</t>
  </si>
  <si>
    <t>Lam</t>
  </si>
  <si>
    <t xml:space="preserve">BN có KST sốt rét </t>
  </si>
  <si>
    <t>BN</t>
  </si>
  <si>
    <t>"</t>
  </si>
  <si>
    <t>Xã trọng điểm</t>
  </si>
  <si>
    <t>II</t>
  </si>
  <si>
    <t>Bệnh nhân phong quản lý</t>
  </si>
  <si>
    <t>Số người được khám để phát hiện bệnh phong</t>
  </si>
  <si>
    <t>III</t>
  </si>
  <si>
    <t>Phát hiện BN tâm thần mới</t>
  </si>
  <si>
    <t>IV</t>
  </si>
  <si>
    <t>V</t>
  </si>
  <si>
    <t>DỰ ÁN PHÒNG CHỐNG LAO</t>
  </si>
  <si>
    <t>Khám bệnh</t>
  </si>
  <si>
    <t xml:space="preserve">Xét nghiệm đờm </t>
  </si>
  <si>
    <t>Phát hiện bệnh nhân lao AFB (+) mới</t>
  </si>
  <si>
    <t>Tỷ lệ tử vong do bệnh lao</t>
  </si>
  <si>
    <t>Số trẻ khám ARI</t>
  </si>
  <si>
    <t>Số trẻ mắc bệnh</t>
  </si>
  <si>
    <t>Số trẻ dùng kháng sinh điều trị ARI</t>
  </si>
  <si>
    <t>Số trẻ tử vong do ARI</t>
  </si>
  <si>
    <t>VI</t>
  </si>
  <si>
    <t xml:space="preserve"> DỰ ÁN TIÊM CHỦNG MỞ RỘNG</t>
  </si>
  <si>
    <t>Tiêm chủng đầy đủ cho trẻ &lt;1 tuổi</t>
  </si>
  <si>
    <t>Trẻ em</t>
  </si>
  <si>
    <t>Phụ nữ</t>
  </si>
  <si>
    <t>Viêm não Nhật Bản B mũi 1+2</t>
  </si>
  <si>
    <t xml:space="preserve">Tiêm DTP bổ sung cho trẻ 18 tháng tuổi </t>
  </si>
  <si>
    <t>VII</t>
  </si>
  <si>
    <t>Xã</t>
  </si>
  <si>
    <t>Cơ sở</t>
  </si>
  <si>
    <t>IX</t>
  </si>
  <si>
    <t>X</t>
  </si>
  <si>
    <t>Mẫu</t>
  </si>
  <si>
    <t>XI</t>
  </si>
  <si>
    <t>Lượt</t>
  </si>
  <si>
    <t xml:space="preserve">Phòng </t>
  </si>
  <si>
    <t>VỆ SINH MÔI TRƯỜNG</t>
  </si>
  <si>
    <t>Hộ gia đình có nhà tiêu HVS (tiêu chí mới)</t>
  </si>
  <si>
    <t xml:space="preserve"> Nguồn nước hợp vệ sinh</t>
  </si>
  <si>
    <t>Hố sử lý rác thải</t>
  </si>
  <si>
    <t xml:space="preserve">Chỉ tiêu xét nghiệm                                                                                                                         </t>
  </si>
  <si>
    <t xml:space="preserve">Kiểm tra, giám sát  </t>
  </si>
  <si>
    <t xml:space="preserve">Số cơ sở vi phạm </t>
  </si>
  <si>
    <t xml:space="preserve">Tổng số vụ ngộ độc </t>
  </si>
  <si>
    <t>DỰ ÁN  PHÒNG CHỐNG HIV/AIDS</t>
  </si>
  <si>
    <t xml:space="preserve">Xét nghiệm máu sàng lọc </t>
  </si>
  <si>
    <t>Số mẫu máu XN lây truyền mẹ sang con</t>
  </si>
  <si>
    <t xml:space="preserve">Tử vong do AIDS trong kỳ báo cáo  </t>
  </si>
  <si>
    <t>BN đang điều trị ARV</t>
  </si>
  <si>
    <t>Giảm tỷ suất sinh thô so với năm trước</t>
  </si>
  <si>
    <t xml:space="preserve">Tỷ lệ áp dụng BPTT hiện đại </t>
  </si>
  <si>
    <t xml:space="preserve">Người </t>
  </si>
  <si>
    <t>Tổng số giám định đối tượng:</t>
  </si>
  <si>
    <t>Bệnh viện tuyến tỉnh</t>
  </si>
  <si>
    <t>Bệnh viện đa khoa huyện</t>
  </si>
  <si>
    <t xml:space="preserve">Bệnh viện đa khoa khu vực </t>
  </si>
  <si>
    <t xml:space="preserve">Trạm Y tế xã, phường </t>
  </si>
  <si>
    <t xml:space="preserve">Tổng số bệnh nhân chuyển tuyến </t>
  </si>
  <si>
    <t>Tổng số bệnh nhân chết tại BV</t>
  </si>
  <si>
    <t xml:space="preserve">Tổng số lần xét nghiệm </t>
  </si>
  <si>
    <t xml:space="preserve">Tổng số lần siêu âm </t>
  </si>
  <si>
    <t xml:space="preserve">Tổng số lần điện tim </t>
  </si>
  <si>
    <t>Tổng số lần điện não</t>
  </si>
  <si>
    <t xml:space="preserve">Tổng số lần chụp cộng hưởng từ </t>
  </si>
  <si>
    <t>Tổng số ca phẫu thuật</t>
  </si>
  <si>
    <t xml:space="preserve">Tổng số ca tiểu phẫu </t>
  </si>
  <si>
    <t xml:space="preserve">Ngày điều trị trung bình </t>
  </si>
  <si>
    <t xml:space="preserve">Tổng số </t>
  </si>
  <si>
    <t>Điều trị 
Nội trú</t>
  </si>
  <si>
    <t xml:space="preserve">Thành phố Tuyên Quang </t>
  </si>
  <si>
    <t xml:space="preserve">Bệnh viện Đa khoa tỉnh </t>
  </si>
  <si>
    <t>Bệnh viện Suối khoáng Mỹ Lâm</t>
  </si>
  <si>
    <t xml:space="preserve"> - Khám sức khỏe người nghỉ hưu trí</t>
  </si>
  <si>
    <t xml:space="preserve">  - Khám các loại khác:</t>
  </si>
  <si>
    <t>Tổng số lượt
khám lao</t>
  </si>
  <si>
    <t xml:space="preserve">Tổng số lam đờm
xét nghiệm </t>
  </si>
  <si>
    <t xml:space="preserve">Tổng số (AFB +)
phát hiện mới </t>
  </si>
  <si>
    <t>Tiêm VNNB B cho 
trẻ 1 - 3 tuổi</t>
  </si>
  <si>
    <t>TS PN có thai kết thúc phục hồi</t>
  </si>
  <si>
    <t>TS PN có thai được phục hồi</t>
  </si>
  <si>
    <t>Tổng số
lam xét nghiệm</t>
  </si>
  <si>
    <t>Tổng số  liều 
điều trị sốt rét</t>
  </si>
  <si>
    <t>Tổng số BN 
điều trị sốt rét</t>
  </si>
  <si>
    <t xml:space="preserve">Huyện, Thị </t>
  </si>
  <si>
    <t>Mầu XANH đã làm</t>
  </si>
  <si>
    <t>Luỹ tích 
số người nhiềm HIV</t>
  </si>
  <si>
    <t xml:space="preserve">Bệnh nhân tâm thần phân liệt </t>
  </si>
  <si>
    <t xml:space="preserve">Bệnh nhân động kinh </t>
  </si>
  <si>
    <t xml:space="preserve">Nhà tắm </t>
  </si>
  <si>
    <t xml:space="preserve">Hộ </t>
  </si>
  <si>
    <t xml:space="preserve">CÔNG TÁC KHÁM CHỮA BỆNH </t>
  </si>
  <si>
    <t>Thành 
phố TQ</t>
  </si>
  <si>
    <t xml:space="preserve">Phát hiện bệnh nhân 
tâm thần mới </t>
  </si>
  <si>
    <t xml:space="preserve">Số Bệnh nhân tâm thần
 điều trị ổn định </t>
  </si>
  <si>
    <t xml:space="preserve">Huyện Lâm Bình  </t>
  </si>
  <si>
    <t xml:space="preserve">Bệnh nhân 
Phong mới </t>
  </si>
  <si>
    <t>Bệnh nhân chăm
 sóc tàn tật</t>
  </si>
  <si>
    <t xml:space="preserve">Bệnh nhân 
còn giám sát </t>
  </si>
  <si>
    <t xml:space="preserve">Bệnh nhân
 đang quản lý </t>
  </si>
  <si>
    <t>% M/C</t>
  </si>
  <si>
    <t xml:space="preserve">Số người mắc </t>
  </si>
  <si>
    <t xml:space="preserve">Số người chết </t>
  </si>
  <si>
    <t xml:space="preserve">Điều tra Ngộ độc 
thực phẩm </t>
  </si>
  <si>
    <t xml:space="preserve">Số mới đặt dụng cụ </t>
  </si>
  <si>
    <t>Thuốc tránh thai</t>
  </si>
  <si>
    <t>Nam</t>
  </si>
  <si>
    <t xml:space="preserve">Nữ </t>
  </si>
  <si>
    <t xml:space="preserve">Biện pháp khác </t>
  </si>
  <si>
    <t xml:space="preserve">Uốn ván sơ sinh: </t>
  </si>
  <si>
    <t>1. Hạng Minh Phương (sinh ngày: 27/03/2013) Thôn 9, Minh tiến, Minh Hương, Hàm Yên. Đã điều trị tại khoa Nhi - Bệnh viện Đa khoa tỉnh từ 
ngày 7/04/2013 đến ngày 11/04/2013. Tử vong tại nhà ngày 11/04/2013.</t>
  </si>
  <si>
    <t>Trẻ 
0-24 Tháng</t>
  </si>
  <si>
    <t>Trẻ
 25-60 Tháng</t>
  </si>
  <si>
    <t xml:space="preserve"> - Khuyết tật </t>
  </si>
  <si>
    <t xml:space="preserve">BV Đa khoa Tỉnh </t>
  </si>
  <si>
    <t xml:space="preserve">Bệnh viện Y Dược </t>
  </si>
  <si>
    <t xml:space="preserve">Bệnh nhân Tâm thần 
Phân liệt </t>
  </si>
  <si>
    <t xml:space="preserve">Bệnh nhân Động kinh </t>
  </si>
  <si>
    <t xml:space="preserve">PK-TTCSSKSS </t>
  </si>
  <si>
    <t xml:space="preserve">lũy tích = lũy kế </t>
  </si>
  <si>
    <t xml:space="preserve">Trong đó: Phát hiện BN HIV trong tỉnh </t>
  </si>
  <si>
    <t xml:space="preserve">               Phát hiện BN HIV ngoài tỉnh </t>
  </si>
  <si>
    <t xml:space="preserve">Trong đó thực hiện mới các biện pháp tránh thai </t>
  </si>
  <si>
    <t>Rubeon/
rubella</t>
  </si>
  <si>
    <r>
      <rPr>
        <b/>
        <i/>
        <sz val="10"/>
        <color indexed="12"/>
        <rFont val="Times New Roman"/>
        <family val="1"/>
      </rPr>
      <t>Ghi chú</t>
    </r>
    <r>
      <rPr>
        <sz val="10"/>
        <color indexed="12"/>
        <rFont val="Times New Roman"/>
        <family val="1"/>
      </rPr>
      <t>: ( M: số mắc, C: số chết)</t>
    </r>
  </si>
  <si>
    <r>
      <t xml:space="preserve">Khám và chăm sóc răng miệng cho 
học sinh Trung học PT </t>
    </r>
    <r>
      <rPr>
        <i/>
        <sz val="11"/>
        <color indexed="12"/>
        <rFont val="Times New Roman"/>
        <family val="1"/>
      </rPr>
      <t>( Lượt)</t>
    </r>
  </si>
  <si>
    <t>Luỹ tích số tử vong do AIDS từ khi có ca đầu tiên</t>
  </si>
  <si>
    <t>Luỹ tích BN phát hiện (HIV+) từ khi có ca đầu tiên</t>
  </si>
  <si>
    <t>BN lao AFB (+) mới được quản lý, điều trị</t>
  </si>
  <si>
    <t xml:space="preserve"> Số lượt điều trị bệnh nhân sốt rét</t>
  </si>
  <si>
    <t xml:space="preserve"> Số lượt người điều trị khác</t>
  </si>
  <si>
    <t xml:space="preserve"> TSBN phát hiện (HIV+) trong kỳ báo cáo </t>
  </si>
  <si>
    <t xml:space="preserve"> % HT
 KH </t>
  </si>
  <si>
    <r>
      <t>Khám và chăm sóc răng miệng cho 
học sinh Tiểu học</t>
    </r>
    <r>
      <rPr>
        <i/>
        <sz val="11"/>
        <color indexed="10"/>
        <rFont val="Times New Roman"/>
        <family val="1"/>
      </rPr>
      <t xml:space="preserve"> (=1 HS </t>
    </r>
    <r>
      <rPr>
        <sz val="11"/>
        <color indexed="10"/>
        <rFont val="Times New Roman"/>
        <family val="1"/>
      </rPr>
      <t xml:space="preserve">x 4 </t>
    </r>
    <r>
      <rPr>
        <i/>
        <sz val="11"/>
        <color indexed="10"/>
        <rFont val="Times New Roman"/>
        <family val="1"/>
      </rPr>
      <t>lượt/ tháng)</t>
    </r>
  </si>
  <si>
    <t xml:space="preserve">Số người khám điều trị dịch tễ </t>
  </si>
  <si>
    <t>Khám người tiếp xúc</t>
  </si>
  <si>
    <t>Tiêm Viêm Gan B sơ sinh &lt; 24h</t>
  </si>
  <si>
    <t>Đen đã nhap</t>
  </si>
  <si>
    <t>KH 
2015</t>
  </si>
  <si>
    <t>BV Công an tỉnh</t>
  </si>
  <si>
    <t xml:space="preserve">Điểm cấp phát thuốc 
quản lý BN tâm thần ngoại trú </t>
  </si>
  <si>
    <t>Tranh tuyên truyền PC bệnh về mắt (trường , điểm trường)</t>
  </si>
  <si>
    <t>TH 
tháng 03</t>
  </si>
  <si>
    <t>TH 03 Tháng</t>
  </si>
  <si>
    <t>Y HỌC LAO ĐỘNG (PHÒNG CHỐNG BỆNH NGHỀ NGHIỆP) 03 THÁNG ĐẦU NĂM 2015</t>
  </si>
  <si>
    <t>TH  03 Tháng</t>
  </si>
  <si>
    <t>KH 2015     (HS)</t>
  </si>
  <si>
    <t>KH 2015          
( HS)</t>
  </si>
  <si>
    <t>KH 2015           
( Lượt )</t>
  </si>
  <si>
    <t xml:space="preserve">Xúc miệng bằng dung dịch Fluore 2% 
cho học sinh tiểu học </t>
  </si>
  <si>
    <t>Cộng 03 tháng</t>
  </si>
  <si>
    <t xml:space="preserve">Cấp giấy chứng nhận đủ điều kiện </t>
  </si>
  <si>
    <t xml:space="preserve"> - Thương binh </t>
  </si>
  <si>
    <t xml:space="preserve">TS cặp vợ chồng TH các biện pháp tránh thai </t>
  </si>
  <si>
    <t xml:space="preserve">Số phá thai </t>
  </si>
  <si>
    <t xml:space="preserve">Phá thai theo tuần </t>
  </si>
  <si>
    <t>Số phá thai ≤7 tuần</t>
  </si>
  <si>
    <t>Số phá thai ≤ 7 12 tuần</t>
  </si>
  <si>
    <t>Số phá thai &gt; 12 tuần</t>
  </si>
  <si>
    <t>Trđ: Số phá thai tuổi vị thành niên</t>
  </si>
  <si>
    <t>Phụ nữ đẻ được quản lý thai</t>
  </si>
  <si>
    <t xml:space="preserve">Bệnh viện Y dược Cổ truyền </t>
  </si>
  <si>
    <t>KH 2016
(HS)</t>
  </si>
  <si>
    <t xml:space="preserve">Chết chu sinh </t>
  </si>
  <si>
    <t xml:space="preserve">Chết 7 ngày đầu </t>
  </si>
  <si>
    <t>Chiêm Hóa</t>
  </si>
  <si>
    <t xml:space="preserve">Điều trị tại TG Quyết Tiến </t>
  </si>
  <si>
    <t xml:space="preserve"> BV Đa khoa tỉnh TQ</t>
  </si>
  <si>
    <t xml:space="preserve">Tỉnh khác </t>
  </si>
  <si>
    <t>Chỉ tiêu</t>
  </si>
  <si>
    <t>Đơn vị tính</t>
  </si>
  <si>
    <t>Cơ sở khám, chữa bệnh</t>
  </si>
  <si>
    <t>a</t>
  </si>
  <si>
    <t>Bệnh viện</t>
  </si>
  <si>
    <t xml:space="preserve"> - Bệnh viện tuyến tỉnh</t>
  </si>
  <si>
    <t xml:space="preserve"> - Bệnh viện Công an tỉnh</t>
  </si>
  <si>
    <t>b</t>
  </si>
  <si>
    <t>Phòng khám Đa khoa khu vực</t>
  </si>
  <si>
    <t>c</t>
  </si>
  <si>
    <t>Trạm y tế cơ sở</t>
  </si>
  <si>
    <t>Trạm</t>
  </si>
  <si>
    <t>- Trạm Y tế phường, thị trấn</t>
  </si>
  <si>
    <t>- Trạm Y tế xã</t>
  </si>
  <si>
    <t>d</t>
  </si>
  <si>
    <t xml:space="preserve">Trạm y tế do đơn vị khác quản lý                                                                                                                                                       </t>
  </si>
  <si>
    <t xml:space="preserve"> Xã</t>
  </si>
  <si>
    <t xml:space="preserve"> Bác sỹ/10.000 dân</t>
  </si>
  <si>
    <t>Bác sỹ</t>
  </si>
  <si>
    <t>Giường</t>
  </si>
  <si>
    <t>4.1</t>
  </si>
  <si>
    <t>Giường bệnh bệnh viện</t>
  </si>
  <si>
    <t xml:space="preserve"> - Giường bệnh viện tỉnh</t>
  </si>
  <si>
    <t xml:space="preserve"> - Giường BV Công an tỉnh</t>
  </si>
  <si>
    <t>4.2</t>
  </si>
  <si>
    <t>Giường bệnh trạm y tế xã</t>
  </si>
  <si>
    <t xml:space="preserve"> - Giường trạm y tế phường, thị trấn</t>
  </si>
  <si>
    <t xml:space="preserve"> - Giường trạm y tế xã</t>
  </si>
  <si>
    <t xml:space="preserve"> - Giường TYT do đơn vị khác quản lý </t>
  </si>
  <si>
    <t>Số giường bệnh/10.000 dân</t>
  </si>
  <si>
    <t>Tỷ lệ giảm sinh bình quân hàng năm</t>
  </si>
  <si>
    <t>‰</t>
  </si>
  <si>
    <t>Tỷ lệ TE &lt; 1 tuổi tiêm chủng đầy đủ</t>
  </si>
  <si>
    <t>&gt;95</t>
  </si>
  <si>
    <t>Tỷ suất tử vong trẻ em dưới 1 tuổi</t>
  </si>
  <si>
    <t>&lt;8</t>
  </si>
  <si>
    <t>Tỷ suất tử vong trẻ em dưới 5 tuổi</t>
  </si>
  <si>
    <t>&lt;11</t>
  </si>
  <si>
    <t>Công suất sử dụng giường bệnh</t>
  </si>
  <si>
    <t>- Tuyến tỉnh</t>
  </si>
  <si>
    <t>- Tuyến huyện</t>
  </si>
  <si>
    <t>Số lượt người khám chữa bệnh</t>
  </si>
  <si>
    <t xml:space="preserve">Số xã/phường đạt Tiêu chí Quốc gia về Y tế xã </t>
  </si>
  <si>
    <t>Số mẫu máu xét nghiệm phát hiện HIV</t>
  </si>
  <si>
    <t>Phụ lục 1</t>
  </si>
  <si>
    <t>Số TT</t>
  </si>
  <si>
    <t>Thực hiện năm 2005</t>
  </si>
  <si>
    <t xml:space="preserve">Mục tiêu đến 2010 theo NQ ĐH XIV </t>
  </si>
  <si>
    <t>Thời kỳ 2006 - 2010</t>
  </si>
  <si>
    <t>Mục tiêu đến 2020</t>
  </si>
  <si>
    <t>Thời kỳ 2011 - 2015</t>
  </si>
  <si>
    <t>So sánh với NQ</t>
  </si>
  <si>
    <t>Bình quân thời kỳ 2006-2010
(%)</t>
  </si>
  <si>
    <t>Bình quân giai đoạn 2011-2015
(%)</t>
  </si>
  <si>
    <t>Ghi chú</t>
  </si>
  <si>
    <t>TH 2006</t>
  </si>
  <si>
    <t>TH 2007</t>
  </si>
  <si>
    <t>TH 2008</t>
  </si>
  <si>
    <t xml:space="preserve">TH 2009 </t>
  </si>
  <si>
    <t>TH 2010</t>
  </si>
  <si>
    <t>Đạt</t>
  </si>
  <si>
    <t>Không đạt</t>
  </si>
  <si>
    <t>1</t>
  </si>
  <si>
    <t>3</t>
  </si>
  <si>
    <t>4</t>
  </si>
  <si>
    <t>Tỷ lệ giảm sinh (bình quân hàng năm)</t>
  </si>
  <si>
    <t>x</t>
  </si>
  <si>
    <t>Tỷ lệ trẻ em dưới 1 tuổi được tiêm chủng đầy đủ</t>
  </si>
  <si>
    <t>&gt;98</t>
  </si>
  <si>
    <t>Tỷ lệ trẻ em dưới 5 tuổi suy dinh dưỡng cân nặng theo tuổi</t>
  </si>
  <si>
    <t>&lt;13</t>
  </si>
  <si>
    <t>&lt;9,5</t>
  </si>
  <si>
    <t>&lt; 8</t>
  </si>
  <si>
    <t>&lt; 11</t>
  </si>
  <si>
    <t xml:space="preserve">Giường </t>
  </si>
  <si>
    <t>Số bác sỹ/10.000 dân</t>
  </si>
  <si>
    <t xml:space="preserve"> xã</t>
  </si>
  <si>
    <t>Tỷ lệ xã/phường đạt Tiêu chí QG về y tế xã</t>
  </si>
  <si>
    <t>&gt;70</t>
  </si>
  <si>
    <t>Tỷ lệ trạm y tế xã/phường có bác sỹ</t>
  </si>
  <si>
    <t>Số trạm y tế xã/phường có bác sỹ</t>
  </si>
  <si>
    <t>Ghi chó: d©n sè n¨m n¨m 2010 ­íc lµ 73,07 v¹n ng­êi; năm 2011:  73,5; năm 2012: 73,8 vạn; n¨m 2013: ­íc 74,5 v¹n; Năm 2014 ước 75,1 vạn dan; Ds n¨m 2015 ­íc 75,7 v¹n; Ds năm 2016 ước 76,3 vạn</t>
  </si>
  <si>
    <t>- Thực hiện GB năm 2015 toàn tỉnh (tính cả GB của BV Công an tỉnh) : 1675 GB (BVĐK tỉnh TH tăng 50 GB); năm 2016 kế hoạch tăng thêm 100 GB để thành lập BV Phụ sản.</t>
  </si>
  <si>
    <t>Thực hiện 2016</t>
  </si>
  <si>
    <t>&gt; 95</t>
  </si>
  <si>
    <t>KH 
(Điểm)</t>
  </si>
  <si>
    <t>KH
2017</t>
  </si>
  <si>
    <t>CÔNG TÁC ĐIỀU TRỊ 06 THÁNG ĐẦU NĂM 2017</t>
  </si>
  <si>
    <t>CHƯƠNG TRÌNH NHA HỌC ĐƯỜNG 06 THÁNG ĐẦU NĂM 2017</t>
  </si>
  <si>
    <t>BÁO CÁO BỆNH TRUYỀN NHIỄM 06 THÁNG ĐẦU NĂM 2017</t>
  </si>
  <si>
    <t xml:space="preserve">Dân số được bảo vệ phòng, chống sốt rét </t>
  </si>
  <si>
    <t xml:space="preserve">        Bảo vệ bằng phun hoá chất </t>
  </si>
  <si>
    <t xml:space="preserve">        Bảo vệ bằng tẩm màn</t>
  </si>
  <si>
    <t xml:space="preserve"> </t>
  </si>
  <si>
    <t>Cộng 06 tháng</t>
  </si>
  <si>
    <t>TH  06 Tháng</t>
  </si>
  <si>
    <t xml:space="preserve"> DỰ ÁN PHÒNG CHỐNG SUY DINH DƯỠNG </t>
  </si>
  <si>
    <t>Đánh giá cuối năm</t>
  </si>
  <si>
    <t>&gt;18</t>
  </si>
  <si>
    <t>&lt;18</t>
  </si>
  <si>
    <t xml:space="preserve">TS Trẻ 
nữ </t>
  </si>
  <si>
    <t xml:space="preserve"> Số lượt được cấp Thuốc SR để tự điều trị</t>
  </si>
  <si>
    <t>Số BN tâm thần được điều trị ổn định</t>
  </si>
  <si>
    <t xml:space="preserve">Vụ </t>
  </si>
  <si>
    <t xml:space="preserve">TS giường bệnh tuyến tỉnh </t>
  </si>
  <si>
    <t xml:space="preserve">TS giường BV đa khu vực huyện </t>
  </si>
  <si>
    <t xml:space="preserve">TS giường bệnh trạm Y tế, phường </t>
  </si>
  <si>
    <t xml:space="preserve">Đơn vị 
tính </t>
  </si>
  <si>
    <t>BV
Suối 
Khoáng</t>
  </si>
  <si>
    <t xml:space="preserve">BV
Hương 
Sen </t>
  </si>
  <si>
    <t xml:space="preserve">TS giường BVĐKKV  </t>
  </si>
  <si>
    <t xml:space="preserve">Huyện, Thành phố </t>
  </si>
  <si>
    <t>Đã hội nhập</t>
  </si>
  <si>
    <t xml:space="preserve">Chưa tiến bộ </t>
  </si>
  <si>
    <t>Có
 tiến bộ</t>
  </si>
  <si>
    <t>Chuyển nơi khác</t>
  </si>
  <si>
    <t>Lý do khác</t>
  </si>
  <si>
    <t>Đánh giá kết quả</t>
  </si>
  <si>
    <t xml:space="preserve"> Có 
tiến bộ</t>
  </si>
  <si>
    <t>Chưa 
tiến bộ</t>
  </si>
  <si>
    <t>Độ tuổi NKT 
PHCN tại cộng đồng</t>
  </si>
  <si>
    <t xml:space="preserve">Tay chân miệng </t>
  </si>
  <si>
    <t xml:space="preserve">Số PN đẻ con thứ 3 trở lên </t>
  </si>
  <si>
    <t>Bao 
cao su</t>
  </si>
  <si>
    <t xml:space="preserve">Thuốc
 cấy </t>
  </si>
  <si>
    <t xml:space="preserve">Thuốc
 tiêm </t>
  </si>
  <si>
    <t xml:space="preserve">Thuốc
viên </t>
  </si>
  <si>
    <t>Số lượt BN được điều trị bệnh sốt rét</t>
  </si>
  <si>
    <t xml:space="preserve">Họ và tên </t>
  </si>
  <si>
    <t xml:space="preserve">Địa chỉ </t>
  </si>
  <si>
    <t xml:space="preserve">Năm
 sinh </t>
  </si>
  <si>
    <t xml:space="preserve">Ngày tử
 vong </t>
  </si>
  <si>
    <t>Có thai</t>
  </si>
  <si>
    <t xml:space="preserve">Nguyên nhân
 tử vong </t>
  </si>
  <si>
    <t>Có tuổi 
thai</t>
  </si>
  <si>
    <t>Không</t>
  </si>
  <si>
    <t xml:space="preserve">39 tuần </t>
  </si>
  <si>
    <t xml:space="preserve">Nguyễn Thị Dung </t>
  </si>
  <si>
    <t xml:space="preserve">Thanh Tương, huyện Na Hang, tỉnh Tuyên Quang  </t>
  </si>
  <si>
    <t>28/2/2017</t>
  </si>
  <si>
    <t>Có</t>
  </si>
  <si>
    <t>Có chồng</t>
  </si>
  <si>
    <t xml:space="preserve">37 tuần </t>
  </si>
  <si>
    <t xml:space="preserve">Thời điểm tử vong liên quan đến thai </t>
  </si>
  <si>
    <t xml:space="preserve">Sau mổ giờ
 thứ nhất </t>
  </si>
  <si>
    <t xml:space="preserve">Tắc mạch ối </t>
  </si>
  <si>
    <t xml:space="preserve">Địa điểm
 tử vong </t>
  </si>
  <si>
    <t>BV ĐK 
Na Hang</t>
  </si>
  <si>
    <t>Bùi Thị Mai</t>
  </si>
  <si>
    <t>25/3/2017</t>
  </si>
  <si>
    <t>Mổ đẻ</t>
  </si>
  <si>
    <t xml:space="preserve">Tại nhà </t>
  </si>
  <si>
    <t>Lý Thị Phinh</t>
  </si>
  <si>
    <t>26/5/2017</t>
  </si>
  <si>
    <t>Sau đẻ 27 ngày</t>
  </si>
  <si>
    <t>Đột tử</t>
  </si>
  <si>
    <t>Tổ 22 P. Phan Thiết, TP Tuyên Quang, tỉnh Tuyên Quang</t>
  </si>
  <si>
    <t>Xã Minh Hương, H. Hàm Yên, tỉnh Tuyên Quang</t>
  </si>
  <si>
    <t xml:space="preserve">Đơn vị
 tính </t>
  </si>
  <si>
    <t xml:space="preserve">Số PN được mổ đẻ </t>
  </si>
  <si>
    <t xml:space="preserve">TS PN đẻ tại cơ sở y tế </t>
  </si>
  <si>
    <t>TS PN có thai</t>
  </si>
  <si>
    <t xml:space="preserve">tlgiảm sinh </t>
  </si>
  <si>
    <t>Sởi (nghi )</t>
  </si>
  <si>
    <t>BV 
Y 
dược</t>
  </si>
  <si>
    <r>
      <t xml:space="preserve">KẾT QUẢ THỰC HIỆN MỘT SỐ MỤC TIÊU NGHỊ QUYẾT ĐẠI HỘI ĐẢNG BỘ TỈNH XVI (Tháng </t>
    </r>
    <r>
      <rPr>
        <b/>
        <sz val="13"/>
        <color indexed="10"/>
        <rFont val="Times New Roman"/>
        <family val="1"/>
      </rPr>
      <t>12-2017</t>
    </r>
    <r>
      <rPr>
        <b/>
        <sz val="13"/>
        <rFont val="Times New Roman"/>
        <family val="1"/>
      </rPr>
      <t>)</t>
    </r>
  </si>
  <si>
    <t>TH 12 tháng 2017</t>
  </si>
  <si>
    <t>TH tháng 12 2017</t>
  </si>
  <si>
    <t>TH
12 tháng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</si>
  <si>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phụ nữ có thai</t>
    </r>
  </si>
  <si>
    <t>BV PHCN Hương Sen</t>
  </si>
  <si>
    <t xml:space="preserve"> BV tuyến tỉnh</t>
  </si>
  <si>
    <t xml:space="preserve">TS lần chụp C.hưởng từ </t>
  </si>
  <si>
    <t xml:space="preserve"> BV Tuyến tỉnh</t>
  </si>
  <si>
    <t xml:space="preserve">TSBN điều trị ngoại trú </t>
  </si>
  <si>
    <t>DỰ ÁN PHÒNG CHỐNG SỐT RÉT 12 THÁNG NĂM 2017</t>
  </si>
  <si>
    <t>Tiêm vác xin Sởi - Rubella
cho trẻ 18 tháng tuổi</t>
  </si>
  <si>
    <t xml:space="preserve">Triệt sản mới </t>
  </si>
  <si>
    <t xml:space="preserve">Chữ xanh 
đã làm </t>
  </si>
  <si>
    <t>BÁO CÁO TỬ VONG MẸ TOÀN TỈNH 03 THÁNG ĐẦU NĂM 2018</t>
  </si>
  <si>
    <t>TS lần khám bệnh</t>
  </si>
  <si>
    <t xml:space="preserve">TS giường bệnh </t>
  </si>
  <si>
    <t>Tổng số trẻ 
tử vong do ARI</t>
  </si>
  <si>
    <t>Tổng số
 trẻ ARI</t>
  </si>
  <si>
    <t>TTYT TP Tuyên Quang</t>
  </si>
  <si>
    <t>- CT Scanner 1-32 dãy</t>
  </si>
  <si>
    <t>- CT Scanner 128 dãy</t>
  </si>
  <si>
    <t xml:space="preserve">Điều trị  
ngoại trú </t>
  </si>
  <si>
    <t xml:space="preserve">Quá Thời gian
gửi Báo cáo </t>
  </si>
  <si>
    <t>Đúng thời gian
gửi báo cáo</t>
  </si>
  <si>
    <t xml:space="preserve">Chậm </t>
  </si>
  <si>
    <t>Bệnh viện Đa khoa Tỉnh</t>
  </si>
  <si>
    <t>Bệnh viện Y dược Cổ truyền</t>
  </si>
  <si>
    <t>Bệnh viện Lao - phổi</t>
  </si>
  <si>
    <t xml:space="preserve">     Bệnh viện Đa khoa Lâm Bình  </t>
  </si>
  <si>
    <t xml:space="preserve">    Trung Tâm Y tế Lâm Bình</t>
  </si>
  <si>
    <t xml:space="preserve">     Bệnh viện Đa khoa Na Hang  </t>
  </si>
  <si>
    <t xml:space="preserve">    Trung Tâm Y tế Na Hang</t>
  </si>
  <si>
    <t xml:space="preserve">Bệnh viện Đa khoa Khu vực Yên Hoa </t>
  </si>
  <si>
    <t xml:space="preserve">    Trung Tâm Y tế Chiêm Hóa</t>
  </si>
  <si>
    <t xml:space="preserve">    Trung tâm Y tế Hàm Yên</t>
  </si>
  <si>
    <t xml:space="preserve">    Bệnh viện Đa khoa Yên Sơn </t>
  </si>
  <si>
    <t xml:space="preserve">    Trung Tâm Y tế Yên Sơn</t>
  </si>
  <si>
    <t xml:space="preserve">Bệnh viện Đa khoa khu vực ATK </t>
  </si>
  <si>
    <t xml:space="preserve">   Trung tâm Y tế Sơn Dương</t>
  </si>
  <si>
    <t xml:space="preserve">Bệnh viện Đa khoa khu vực Kim Xuyên </t>
  </si>
  <si>
    <t xml:space="preserve">    Trung tâm Y tế Thành Phố</t>
  </si>
  <si>
    <t xml:space="preserve">Trung tâm phòng chống Bệnh xã hội </t>
  </si>
  <si>
    <t>Trung tâm chăm sóc sức khỏe Sinh Sản</t>
  </si>
  <si>
    <r>
      <t xml:space="preserve">    </t>
    </r>
    <r>
      <rPr>
        <sz val="14"/>
        <color indexed="30"/>
        <rFont val="Times New Roman"/>
        <family val="1"/>
      </rPr>
      <t xml:space="preserve">Trung tâm Giám định Y khoa </t>
    </r>
  </si>
  <si>
    <r>
      <t xml:space="preserve">    </t>
    </r>
    <r>
      <rPr>
        <sz val="14"/>
        <color indexed="30"/>
        <rFont val="Times New Roman"/>
        <family val="1"/>
      </rPr>
      <t xml:space="preserve">Trung tâm Kiểm nghiệm </t>
    </r>
  </si>
  <si>
    <t xml:space="preserve">    Trung tâm Truyền thông GDSK </t>
  </si>
  <si>
    <t xml:space="preserve">Chi cục An toàn vệ sinh thực phẩm </t>
  </si>
  <si>
    <t xml:space="preserve">Chi cục Dân số KH Hóa gia đình </t>
  </si>
  <si>
    <t>Trung tâm Pháp Y</t>
  </si>
  <si>
    <t xml:space="preserve">Trường Trung cấp Y </t>
  </si>
  <si>
    <t xml:space="preserve">Không có
 số liệu 
Báo cáo </t>
  </si>
  <si>
    <t xml:space="preserve">Đầy đủ 
Số liệu </t>
  </si>
  <si>
    <t xml:space="preserve">Chưa đủ 
số liệu </t>
  </si>
  <si>
    <t xml:space="preserve">Sai  
số liệu </t>
  </si>
  <si>
    <t xml:space="preserve">Quá
 hạn </t>
  </si>
  <si>
    <t>THỜI GIAN THỰC HIỆN CHẾ ĐỘ BÁO CÁO 6 THÁNG 2018</t>
  </si>
  <si>
    <t xml:space="preserve">TS PN đẻ chăm sóc tuần đầu sau sinh  </t>
  </si>
  <si>
    <t>Tỷ lệ cơ sở sản xuất, kinh doanh, chế biến thực phẩm được kiểm tra đạt yêu cầu ATTP</t>
  </si>
  <si>
    <t xml:space="preserve">Tỷ xuất ca mắc ngộ độc thực phẩm cấp tính trên 100.000 dân </t>
  </si>
  <si>
    <t>&gt;85</t>
  </si>
  <si>
    <t>&lt;7</t>
  </si>
  <si>
    <t xml:space="preserve">BC qua mail </t>
  </si>
  <si>
    <t xml:space="preserve">Ngày tháng </t>
  </si>
  <si>
    <t>Biểu Phụ lục BC công tác KCB ( tháng 2018)</t>
  </si>
  <si>
    <t xml:space="preserve">    Bệnh viện Đa khoa Chiêm Hóa</t>
  </si>
  <si>
    <t xml:space="preserve">    Bệnh viện Đa khoa Hàm Yên</t>
  </si>
  <si>
    <t xml:space="preserve">    Bệnh viện Đa khoa Sơn Dương </t>
  </si>
  <si>
    <t xml:space="preserve">    Trung Tâm y tế Dự Phòng tỉnh </t>
  </si>
  <si>
    <t xml:space="preserve">    Trung tâm phòng chống HIV/AIDS</t>
  </si>
  <si>
    <r>
      <rPr>
        <b/>
        <i/>
        <sz val="12"/>
        <color indexed="12"/>
        <rFont val="Times New Roman"/>
        <family val="1"/>
      </rPr>
      <t>Ghi chú: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- Số liệu báo cáo 9 tháng đầu năm 2018 của Chi cục Dân số Kế hoạch hóa gia đình thực hiện </t>
    </r>
  </si>
  <si>
    <t>HOẠT ĐỘNG CUNG CẤP DỊCH VỤ KHHGĐ 9 THÁNG NĂM 2018</t>
  </si>
  <si>
    <t>Sơ sinh 
&lt; 2500g</t>
  </si>
  <si>
    <t>Bệnh viện PH chức năng Hương Sen</t>
  </si>
  <si>
    <t>BVĐKKV Kim Xuyên</t>
  </si>
  <si>
    <t xml:space="preserve">BVĐKKV ATK </t>
  </si>
  <si>
    <t>BVĐKKV Yên Hoa</t>
  </si>
  <si>
    <t>Bệnh viện Phổi</t>
  </si>
  <si>
    <t>BV
Phổi</t>
  </si>
  <si>
    <t xml:space="preserve">Xã </t>
  </si>
  <si>
    <t xml:space="preserve">DỰ ÁN PHÒNG CHỐNG BỆNH PHONG </t>
  </si>
  <si>
    <t>Ghi chú:</t>
  </si>
  <si>
    <t>BN đang 
điều trị
ARV</t>
  </si>
  <si>
    <t>Lũy tích 
tử vong do AIDS</t>
  </si>
  <si>
    <t>x (02/01/0219)</t>
  </si>
  <si>
    <t xml:space="preserve">Ho gà </t>
  </si>
  <si>
    <t xml:space="preserve">Không có BIỂU số liệu báo cáo </t>
  </si>
  <si>
    <t>&lt;10</t>
  </si>
  <si>
    <t>KH 2019</t>
  </si>
  <si>
    <t>TS lần xét nghiệm</t>
  </si>
  <si>
    <t xml:space="preserve">Lượt </t>
  </si>
  <si>
    <t xml:space="preserve">BN </t>
  </si>
  <si>
    <t xml:space="preserve">Ngày ĐT </t>
  </si>
  <si>
    <t>Lần</t>
  </si>
  <si>
    <t xml:space="preserve">Ca </t>
  </si>
  <si>
    <t>TS giường TTYT huyện</t>
  </si>
  <si>
    <t>TTYT huyện</t>
  </si>
  <si>
    <t xml:space="preserve"> TS BN chết tại BV, TTYT huyện</t>
  </si>
  <si>
    <t>TTYT huyện Na Hang</t>
  </si>
  <si>
    <t xml:space="preserve">TTYT huyện Lâm Bình </t>
  </si>
  <si>
    <t>TTYT huyện Chiêm Hoá</t>
  </si>
  <si>
    <t>TTYT huyện Hàm Yên</t>
  </si>
  <si>
    <t>TTYT huyện Yên Sơn</t>
  </si>
  <si>
    <t>TTYT huyện Sơn Dương</t>
  </si>
  <si>
    <t xml:space="preserve">CTCP CTN Tuyên Quang </t>
  </si>
  <si>
    <t>CHƯƠNG TRÌNH PHÒNG CHỐNG MÙ LÒA 03 THÁNG ĐẦU NĂM 2019</t>
  </si>
  <si>
    <t>TH
03 tháng</t>
  </si>
  <si>
    <t>DỰ ÁN PHÒNG CHỐNG BỆNH PHONG 03 THÁNG ĐẦU NĂM 2019</t>
  </si>
  <si>
    <t>KH
2019</t>
  </si>
  <si>
    <t xml:space="preserve">xanh dã làm </t>
  </si>
  <si>
    <t xml:space="preserve">Số người khám tại thôn trọng điểm </t>
  </si>
  <si>
    <t xml:space="preserve"> - Giường BV đa khoa khu vực huyện</t>
  </si>
  <si>
    <t>Tỷ lệ TE dưới 5 tuổi suy dinh dưỡng thể gầy còm (cân nặng/tuổi)</t>
  </si>
  <si>
    <t>Lượt người</t>
  </si>
  <si>
    <t>So sánh TH
/KH</t>
  </si>
  <si>
    <t>TS PN đẻ được CBYT đỡ</t>
  </si>
  <si>
    <t xml:space="preserve">TS trẻ sơ sinh 
được cân </t>
  </si>
  <si>
    <t>Trung tâm y tế huyện</t>
  </si>
  <si>
    <t>TTYT</t>
  </si>
  <si>
    <t xml:space="preserve"> - Bệnh viện đa khoa khu vực huyện</t>
  </si>
  <si>
    <t xml:space="preserve"> - Giường TTYT huyện </t>
  </si>
  <si>
    <t xml:space="preserve">TS giường BVĐK khu vực huyện </t>
  </si>
  <si>
    <t>Viêm gan vi rút A</t>
  </si>
  <si>
    <t>TT Kiểm soát BT</t>
  </si>
  <si>
    <t>PK-TTKSBT</t>
  </si>
  <si>
    <t>Triệt sản:</t>
  </si>
  <si>
    <t>- Triệt sản nữ</t>
  </si>
  <si>
    <t>- Triệt sản nam</t>
  </si>
  <si>
    <t xml:space="preserve"> Dụng cụ tử cung</t>
  </si>
  <si>
    <t xml:space="preserve"> Bao cao su</t>
  </si>
  <si>
    <t>Thuốc uống tránh thai</t>
  </si>
  <si>
    <t>Thuốc cấy tránh thai</t>
  </si>
  <si>
    <t>Thuốc tiêm tránh thai</t>
  </si>
  <si>
    <t>Uốn ván khác</t>
  </si>
  <si>
    <t>Uốn ván
 sơ sinh</t>
  </si>
  <si>
    <t xml:space="preserve">BV
Đa Khoa
tỉnh  </t>
  </si>
  <si>
    <t>Xử lý rác thải hợp vệ sinh</t>
  </si>
  <si>
    <t>TS BN lao được quản lý, điều trị</t>
  </si>
  <si>
    <t xml:space="preserve">TS ca tiểu phẫu +Thủ thuật </t>
  </si>
  <si>
    <t>Phụ lục</t>
  </si>
  <si>
    <t xml:space="preserve">Thực hiện Tháng </t>
  </si>
  <si>
    <t>TH/KH
(=8/7)
(%)</t>
  </si>
  <si>
    <t xml:space="preserve">Số trạm y tế xã/phường có bác sỹ            </t>
  </si>
  <si>
    <t>BV Suối khoáng Mỹ Lâm</t>
  </si>
  <si>
    <t xml:space="preserve">Viêm gan vi rút khác </t>
  </si>
  <si>
    <t>Kế hoạch 2021 (Theo QĐ số  656/QĐ-UBND)</t>
  </si>
  <si>
    <t>Tiến độ thực hiện năm 2021</t>
  </si>
  <si>
    <t>Lũy kế từ đầu năm đến tháng</t>
  </si>
  <si>
    <t>So sánh TH với cùng kỳ 2020</t>
  </si>
  <si>
    <t>- Bệnh viện Đa khoa Phương Bắc</t>
  </si>
  <si>
    <t xml:space="preserve">Đánh giá cuối năm </t>
  </si>
  <si>
    <t>Tỷ lệ người dân có thẻ BHYT</t>
  </si>
  <si>
    <t>13.2</t>
  </si>
  <si>
    <t xml:space="preserve">TTYT Sơn
 Dương </t>
  </si>
  <si>
    <t xml:space="preserve">TTYT Na
 Hang </t>
  </si>
  <si>
    <t>TTYT Yên
 Sơn</t>
  </si>
  <si>
    <t xml:space="preserve"> TTYT Hàm
Yên </t>
  </si>
  <si>
    <t>TTYT Chiêm 
Hoá</t>
  </si>
  <si>
    <t xml:space="preserve">TTYT Lâm
Bình </t>
  </si>
  <si>
    <t>TTYT Thành 
phố TQ</t>
  </si>
  <si>
    <t>TS BN lao mới được Quản lý và điều trị</t>
  </si>
  <si>
    <t xml:space="preserve">Thực hiện mới các biện pháp tránh thai hiện đại </t>
  </si>
  <si>
    <t>Số NKT PHCN quý trước chuyển sang</t>
  </si>
  <si>
    <t>Số NKT được
 quản lý tại cộng đồng</t>
  </si>
  <si>
    <t>Số NKT được khám SK trong quý</t>
  </si>
  <si>
    <t xml:space="preserve">Số điểm quản lý cấp thuốc tâm thần ngoại trú </t>
  </si>
  <si>
    <t xml:space="preserve"> DỰ ÁN PHÒNG CHỐNG BỆNH SỐT RÉT</t>
  </si>
  <si>
    <t>DỰ ÁN BẢO VỆ SỨC KHỎE TÂM THẦN CỘNG ĐỒNG</t>
  </si>
  <si>
    <t xml:space="preserve"> CHƯƠNG TRÌNH AN TOÀN VỆ SINH THỰC PHẨM</t>
  </si>
  <si>
    <t>Tổng số người ngộ độc thực phẩm</t>
  </si>
  <si>
    <t>Tổng số người chết ngộ độc thực phẩm</t>
  </si>
  <si>
    <t>CHƯƠNG TRÌNH MỤC TIÊU KẾ HOẠCH HÓA GIA ĐÌNH</t>
  </si>
  <si>
    <t xml:space="preserve">GIÁM ĐỊNH Y KHOA </t>
  </si>
  <si>
    <t>Phòng chống ARI (nhiễm khuẩn hô hấp cấp tính Trẻ em)</t>
  </si>
  <si>
    <t xml:space="preserve"> - Khám tai nạn lao động</t>
  </si>
  <si>
    <t xml:space="preserve"> - Giám định chất độc hoá học</t>
  </si>
  <si>
    <t>VIII</t>
  </si>
  <si>
    <t xml:space="preserve">Tổng số Khám </t>
  </si>
  <si>
    <t>Dùng 
thuốc Nam</t>
  </si>
  <si>
    <t xml:space="preserve">Tổng số Ngày điều trị nội trú </t>
  </si>
  <si>
    <t xml:space="preserve">Tổng số Lần khám bệnh </t>
  </si>
  <si>
    <t xml:space="preserve">Tổng số Giường bệnh </t>
  </si>
  <si>
    <t>Tỷ lệ xã, phường, TT đạt Tiêu chí QGYTX</t>
  </si>
  <si>
    <t>Số xã/phường, TT đạt Tiêu chí QGYTX</t>
  </si>
  <si>
    <t>GB</t>
  </si>
  <si>
    <t>Tại tỉnh (GS Labo mối nguy)</t>
  </si>
  <si>
    <t>Viêm não Virut khác</t>
  </si>
  <si>
    <t>KẾT QUẢ THỰC HIỆN CHỈ TIÊU PHÁT TRIỂN SỰ NGHIỆP VĂN HÓA- XÃ HỘI</t>
  </si>
  <si>
    <t>Thực hiện 9 tháng năm 2020</t>
  </si>
  <si>
    <t xml:space="preserve">Thực hiện  tháng 9 </t>
  </si>
  <si>
    <t xml:space="preserve">Thực hiện 9 tháng </t>
  </si>
  <si>
    <t>(Kèm theo Báo cáo số          /BC-SYT ngày         / 9 / 2021 của Sở Y tế)</t>
  </si>
  <si>
    <t>9 THÁNG NĂM 2021 (QĐ 656/QĐ-UBND ngày 16/12/2020 của UBND tỉnh)</t>
  </si>
  <si>
    <t>Viêm não vi rút khác</t>
  </si>
  <si>
    <t xml:space="preserve"> - Trung tâm Y tế huyện</t>
  </si>
  <si>
    <t xml:space="preserve"> Tỷ lệ trẻ em dưới 5 tuổi suy dinh dưỡng thể thấp còi (chiều cao/tuổi)</t>
  </si>
  <si>
    <t>Ngoại trú 
(kê đơn)</t>
  </si>
  <si>
    <t xml:space="preserve">Tổng số bệnh nhân điều trị ngoại trú </t>
  </si>
  <si>
    <t>Kế hoạch 2022 (Theo QĐ số  828/QĐ-UBND)</t>
  </si>
  <si>
    <t>Tiến độ thực hiện năm 2022</t>
  </si>
  <si>
    <t>So sánh TH với cùng kỳ 2021</t>
  </si>
  <si>
    <t>KH 2022</t>
  </si>
  <si>
    <t>KH 
2022</t>
  </si>
  <si>
    <t>KH 
2022 (mẫu)</t>
  </si>
  <si>
    <t xml:space="preserve"> Dự kiến  2022
 (vụ )</t>
  </si>
  <si>
    <t>KH 
2022
 (cơ sở)</t>
  </si>
  <si>
    <t>KH 
2022 (lượt)</t>
  </si>
  <si>
    <t>KH 2022
(Trẻ)</t>
  </si>
  <si>
    <t>KH 2022
(Bà mẹ)</t>
  </si>
  <si>
    <r>
      <rPr>
        <sz val="11"/>
        <rFont val="Times New Roman"/>
        <family val="1"/>
      </rPr>
      <t>Tiêm vác xin DPT</t>
    </r>
    <r>
      <rPr>
        <sz val="11"/>
        <rFont val=".VnArial Narrow"/>
        <family val="2"/>
      </rPr>
      <t xml:space="preserve"> </t>
    </r>
    <r>
      <rPr>
        <sz val="11"/>
        <rFont val="Times New Roman"/>
        <family val="1"/>
      </rPr>
      <t>bổ sung 
cho trẻ 18 tháng tuổi</t>
    </r>
  </si>
  <si>
    <t xml:space="preserve">Sốt phát ban (Rubeon) </t>
  </si>
  <si>
    <t>TS PN khám thai &gt; 4 lần/3thai kỳ</t>
  </si>
  <si>
    <t xml:space="preserve">Không có ca tử vong mẹ </t>
  </si>
  <si>
    <t>Quản lý bệnh nhân tâm thần</t>
  </si>
  <si>
    <r>
      <t>Tiêm UV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 xml:space="preserve"> cho nữ 15 + 16 tuổi</t>
    </r>
  </si>
  <si>
    <t>Số NKT chuyển quý III/2022</t>
  </si>
  <si>
    <t xml:space="preserve"> + 01. Nguyễn Văn Quyết (sinh năm 1992), Xã Phù Lưu, huyện Hàm Yên, Tuyên Quang, tử vong ngày 08/01/2022. BN không tiêm vacsxin, huyết thanh phòng dại</t>
  </si>
  <si>
    <t xml:space="preserve"> + 02. Triệu Văn Thái  (sinh năm 1968), Khuân Tâm, xã Lương Thiện, huyện Sơn Dương, Tuyên Quang, tử vong ngày 01/6/2022. BN không tiêm vacsxin, huyết thanh phòng dại</t>
  </si>
  <si>
    <t xml:space="preserve"> Tỷ lệ trẻ em dưới 5 tuổi suy dinh dưỡng thể nhẹ cân (cân nặng theo tuổi)</t>
  </si>
  <si>
    <t>Tỷ lệ trẻ em dưới 5 tuổi suy dinh dưỡng thể thấp còi (chiều cao theo tuổi) (*)</t>
  </si>
  <si>
    <t xml:space="preserve">Số mới đưa vào 9 tháng đầu năm 2022 </t>
  </si>
  <si>
    <t>Tổng số NKT PHCN trong 9 tháng</t>
  </si>
  <si>
    <t xml:space="preserve">TH 12 tháng </t>
  </si>
  <si>
    <t>DỰ ÁN TIÊM CHỦNG MỞ RỘNG 12 THÁNG NĂM 2022</t>
  </si>
  <si>
    <t>BÁO CÁO CÔNG TÁC PHCN- DVCĐ 12 THÁNG NĂM 2022</t>
  </si>
  <si>
    <t>CÔNG TÁC ĐIỀU TRỊ 12 THÁNG NĂM 2022</t>
  </si>
  <si>
    <t>DỰ ÁN PHÒNG CHỐNG LAO 12 THÁNG NĂM 2022</t>
  </si>
  <si>
    <t>CHƯƠNG TRÌNH ARI 12 THÁNG NĂM 2022</t>
  </si>
  <si>
    <t>TH 12 Tháng</t>
  </si>
  <si>
    <t>DỰ ÁN BẢO VỆ SỨC KHỎE TÂM THẦN CỘNG ĐỒNG 12 THÁNG NĂM 2022</t>
  </si>
  <si>
    <r>
      <t xml:space="preserve"> DỰ ÁN BẢO VỆ SỨC KHỎE TÂM THẦN CỘNG ĐỒNG 12 THÁNG NĂM 2022
</t>
    </r>
    <r>
      <rPr>
        <i/>
        <sz val="16"/>
        <rFont val="Times New Roman"/>
        <family val="1"/>
      </rPr>
      <t>(Tiếp theo)</t>
    </r>
  </si>
  <si>
    <t>KẾT QUẢ KHÁM CHỮA BỆNH CHO ĐỐI TƯỢNG CHÍNH SÁCH 12 THÁNG NĂM 2022</t>
  </si>
  <si>
    <t>Thực hiện 12 tháng năm 2021</t>
  </si>
  <si>
    <t>Thực hiện tháng 12</t>
  </si>
  <si>
    <t xml:space="preserve">Thực hiện 12 tháng </t>
  </si>
  <si>
    <t>Thực hiện
12 tháng 2022</t>
  </si>
  <si>
    <t>Thực hiện
12 tháng 2021</t>
  </si>
  <si>
    <t>Viêm gan vi rút khác</t>
  </si>
  <si>
    <t xml:space="preserve"> + 03. Nông Quốc Bảo  (sinh năm 2016), Thôn Lăng Hối, xã Hòa An, huyện Chiêm Hóa, Tuyên Quang, tử vong ngày25/11/2022. BN không tiêm vacsxin, huyết thanh phòng dại</t>
  </si>
  <si>
    <t>CHƯƠNG TRÌNH VỆ SINH MÔI TRƯỜNG 12 THÁNG NĂM 2022</t>
  </si>
  <si>
    <t>Kiểm tra VSMT công cộng</t>
  </si>
  <si>
    <t>Cộng 12 tháng</t>
  </si>
  <si>
    <t xml:space="preserve">        Tử vong dại: 03 ca</t>
  </si>
  <si>
    <t>KẾT QUẢ THỰC HIỆN CHƯƠNG TRÌNH BVSKBM 12 THÁNG NĂM 2022</t>
  </si>
  <si>
    <t xml:space="preserve">- Nguồn số liệu báo cáo 12 tháng năm 2022 - Trung tâm Kiểm soát bệnh tật thực hiện </t>
  </si>
  <si>
    <t xml:space="preserve">- Nguồn số liệu Báo cáo 12 tháng năm 2022 - Trung tâm Kiểm soát bệnh tật thực hiện </t>
  </si>
  <si>
    <t>KẾT QUẢ THỰC HIỆN CHƯƠNG TRÌNH BVSKTE 12 THÁNG NĂM 2022</t>
  </si>
  <si>
    <t xml:space="preserve"> MẮC - CHẾT DO TAI BIẾN SẢN KHOA TOÀN TỈNH 12 THÁNG NĂM 2022</t>
  </si>
  <si>
    <t xml:space="preserve"> TỬ VONG MẸ TOÀN TỈNH 12 THÁNG NĂM 2022</t>
  </si>
  <si>
    <t>BÁO CÁO CÔNG TÁC PHÒNG CHỐNG HIV/AIDS 12 THÁNG NĂM 2022</t>
  </si>
  <si>
    <t>HIV 
Phát hiện tháng 12</t>
  </si>
  <si>
    <t xml:space="preserve">HIV 
Phát hiện 
12 tháng </t>
  </si>
  <si>
    <t>Tử vong tháng 12</t>
  </si>
  <si>
    <t xml:space="preserve">Tử vong 
12 tháng </t>
  </si>
  <si>
    <t>BN mới điều trị tháng 12</t>
  </si>
  <si>
    <t xml:space="preserve">BN mới 
điều trị 
12 tháng </t>
  </si>
  <si>
    <t xml:space="preserve">Điều trị mới trong  12  tháng </t>
  </si>
  <si>
    <t>DỰ ÁN ĐẢM BẢO CHẤT LƯỢNG VỆ SINH AN TOÀN THỰC PHẨM  12 THÁNG NĂM 2022</t>
  </si>
  <si>
    <t xml:space="preserve">Tỷ lệ xã, phường, thị trấn đạt Tiêu chí Quốc gia về Y tế xã </t>
  </si>
  <si>
    <t>Tỷ lệ cơ sở sản xuất, kinh doanh, chế biến thực phẩm được kiểm tra đạt yêu cầu An toàn vệ sinh thực phẩm</t>
  </si>
  <si>
    <t>Tổng số bệnh nhân điều trị nội trú</t>
  </si>
  <si>
    <t>Trung tâm Y tế huyện</t>
  </si>
  <si>
    <t xml:space="preserve">Bệnh viện Đa khoa khu vực </t>
  </si>
  <si>
    <t>Tổng số lần chụp điện (X quang)</t>
  </si>
  <si>
    <r>
      <t xml:space="preserve">Khám và Điều trị Y học Dân tộc,
 Dùng thuốc Nam 
</t>
    </r>
    <r>
      <rPr>
        <b/>
        <i/>
        <sz val="11"/>
        <rFont val="Times New Roman"/>
        <family val="1"/>
      </rPr>
      <t>(Từ 01/01/2022 đến 30/9/2022)</t>
    </r>
  </si>
  <si>
    <t>Tỷ lệ trẻ em dưới 1 tuổi tiêm đầy đủ 07 loại vacxin</t>
  </si>
  <si>
    <t xml:space="preserve">Tiêm vắc xin Sởi - Rubella cho trẻ 18 tháng tuổi </t>
  </si>
  <si>
    <t>K.tra chất lượng nước sinh hoạt khu tập trung dân cư</t>
  </si>
  <si>
    <t>Kiểm tra công tác vệ sinh và tư vấn vệ sinh môi trường tại hộ gia đình</t>
  </si>
  <si>
    <t>Tổng số ca chết mẹ</t>
  </si>
  <si>
    <t>Công suất sử dụng giường bệnh (%)</t>
  </si>
  <si>
    <r>
      <t xml:space="preserve">KH 2022 </t>
    </r>
    <r>
      <rPr>
        <i/>
        <sz val="10"/>
        <rFont val="Times New Roman"/>
        <family val="1"/>
      </rPr>
      <t>(Mẫu)</t>
    </r>
  </si>
  <si>
    <r>
      <t>Giám sát các CTCN dưới 1000m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 xml:space="preserve">/ngày/ đêm  </t>
    </r>
  </si>
  <si>
    <r>
      <t xml:space="preserve">BÁO CÁO BỆNH TRUYỀN NHIỄM 12 THÁNG NĂM 2022
</t>
    </r>
    <r>
      <rPr>
        <sz val="13"/>
        <rFont val="Times New Roman"/>
        <family val="1"/>
      </rPr>
      <t>(</t>
    </r>
    <r>
      <rPr>
        <i/>
        <sz val="13"/>
        <rFont val="Times New Roman"/>
        <family val="1"/>
      </rPr>
      <t>từ 01/01/2022 đến 31/12/2022)</t>
    </r>
  </si>
  <si>
    <r>
      <rPr>
        <b/>
        <i/>
        <sz val="11.5"/>
        <rFont val="Times New Roman"/>
        <family val="1"/>
      </rPr>
      <t>Ghi chú</t>
    </r>
    <r>
      <rPr>
        <sz val="11.5"/>
        <rFont val="Times New Roman"/>
        <family val="1"/>
      </rPr>
      <t>: ( M: số mắc, C: số chết)</t>
    </r>
  </si>
  <si>
    <r>
      <t>CX SD giường bệnh :</t>
    </r>
    <r>
      <rPr>
        <sz val="10"/>
        <rFont val="Times New Roman"/>
        <family val="1"/>
      </rPr>
      <t xml:space="preserve"> (%)</t>
    </r>
  </si>
  <si>
    <r>
      <t xml:space="preserve">Phụ lục
KẾT QUẢ THỰC HIỆN MỘT SỐ CHỈ TIÊU 
PHÁT TRIỂN SỰ NGHIỆP VĂN HÓA- XÃ HỘI NĂM 2022 
</t>
    </r>
    <r>
      <rPr>
        <i/>
        <sz val="12"/>
        <rFont val="Times New Roman"/>
        <family val="1"/>
      </rPr>
      <t>(Kèm theo Báo cáo số 16 /BC-SYT ngày 06 / 01 / 2023 của Sở Y tế)</t>
    </r>
  </si>
  <si>
    <r>
      <t xml:space="preserve">Phụ lục 2
KẾT QUẢ THỰC HIỆN CÔNG TÁC Y TẾ  12 THÁNG NĂM 2022
</t>
    </r>
    <r>
      <rPr>
        <i/>
        <sz val="11"/>
        <rFont val="Times New Roman"/>
        <family val="1"/>
      </rPr>
      <t>(Kèm theo Báo cáo số    16  /BC-SYT ngày    06   /01/2023 của Sở Y tế)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</si>
</sst>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_(* #,##0_);_(* \(#,##0\);_(* &quot;-&quot;??_);_(@_)"/>
    <numFmt numFmtId="168" formatCode="#,##0;[Red]#,##0"/>
    <numFmt numFmtId="169" formatCode="0;[Red]0"/>
    <numFmt numFmtId="170" formatCode="0.000"/>
    <numFmt numFmtId="171" formatCode="#,##0.0_);\(#,##0.0\)"/>
    <numFmt numFmtId="172" formatCode="#,##0.0;[Red]#,##0.0"/>
  </numFmts>
  <fonts count="283">
    <font>
      <sz val="12"/>
      <name val=".VnTime"/>
      <family val="0"/>
    </font>
    <font>
      <sz val="11"/>
      <color indexed="63"/>
      <name val="Calibri"/>
      <family val="2"/>
    </font>
    <font>
      <b/>
      <sz val="14"/>
      <name val=".VnTimeH"/>
      <family val="2"/>
    </font>
    <font>
      <sz val="16"/>
      <name val=".VnTimeH"/>
      <family val="2"/>
    </font>
    <font>
      <sz val="10"/>
      <name val="Times New Roman"/>
      <family val="1"/>
    </font>
    <font>
      <sz val="14"/>
      <name val=".vntime"/>
      <family val="2"/>
    </font>
    <font>
      <sz val="14"/>
      <name val=".VnArial Narrow"/>
      <family val="2"/>
    </font>
    <font>
      <sz val="12"/>
      <name val=".VnArial Narrow"/>
      <family val="2"/>
    </font>
    <font>
      <b/>
      <sz val="14"/>
      <name val=".VnTime"/>
      <family val="2"/>
    </font>
    <font>
      <b/>
      <i/>
      <sz val="14"/>
      <name val=".VnTime"/>
      <family val="2"/>
    </font>
    <font>
      <b/>
      <sz val="14"/>
      <name val=".VnArial Narrow"/>
      <family val="2"/>
    </font>
    <font>
      <b/>
      <sz val="16"/>
      <name val=".VnTimeH"/>
      <family val="2"/>
    </font>
    <font>
      <b/>
      <sz val="14"/>
      <name val=".VnArial"/>
      <family val="2"/>
    </font>
    <font>
      <sz val="14"/>
      <name val=".VnArial"/>
      <family val="2"/>
    </font>
    <font>
      <sz val="16"/>
      <name val=".VnTime"/>
      <family val="2"/>
    </font>
    <font>
      <sz val="12"/>
      <name val=".VnArial"/>
      <family val="2"/>
    </font>
    <font>
      <sz val="18"/>
      <name val=".VnTime"/>
      <family val="2"/>
    </font>
    <font>
      <b/>
      <sz val="12"/>
      <name val=".VnTime"/>
      <family val="2"/>
    </font>
    <font>
      <b/>
      <sz val="24"/>
      <name val=".VnTimeH"/>
      <family val="2"/>
    </font>
    <font>
      <b/>
      <i/>
      <sz val="16"/>
      <name val=".VnTime"/>
      <family val="2"/>
    </font>
    <font>
      <sz val="8"/>
      <name val=".VnTim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.VnArial Narrow"/>
      <family val="2"/>
    </font>
    <font>
      <b/>
      <sz val="12"/>
      <name val=".VnTimeH"/>
      <family val="2"/>
    </font>
    <font>
      <b/>
      <sz val="11"/>
      <name val=".VnArial Narrow"/>
      <family val="2"/>
    </font>
    <font>
      <sz val="11"/>
      <name val=".VnArial Narrow"/>
      <family val="2"/>
    </font>
    <font>
      <b/>
      <sz val="16"/>
      <name val="Times New Roman"/>
      <family val="1"/>
    </font>
    <font>
      <sz val="14"/>
      <color indexed="12"/>
      <name val=".VnArial Narrow"/>
      <family val="2"/>
    </font>
    <font>
      <b/>
      <sz val="14"/>
      <color indexed="12"/>
      <name val=".VnArial Narrow"/>
      <family val="2"/>
    </font>
    <font>
      <sz val="14"/>
      <color indexed="12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name val=".VnTime"/>
      <family val="2"/>
    </font>
    <font>
      <b/>
      <sz val="10"/>
      <name val=".VnArial Narrow"/>
      <family val="2"/>
    </font>
    <font>
      <sz val="13"/>
      <name val=".VnArial Narrow"/>
      <family val="2"/>
    </font>
    <font>
      <b/>
      <sz val="11"/>
      <name val="Times New Roman"/>
      <family val="1"/>
    </font>
    <font>
      <i/>
      <sz val="14"/>
      <name val=".VnTime"/>
      <family val="2"/>
    </font>
    <font>
      <b/>
      <sz val="13"/>
      <name val=".VnArial Narrow"/>
      <family val="2"/>
    </font>
    <font>
      <sz val="13"/>
      <name val=".VnTime"/>
      <family val="2"/>
    </font>
    <font>
      <i/>
      <sz val="11"/>
      <name val=".VnTime"/>
      <family val="2"/>
    </font>
    <font>
      <b/>
      <sz val="12"/>
      <color indexed="12"/>
      <name val=".VnArial Narrow"/>
      <family val="2"/>
    </font>
    <font>
      <b/>
      <sz val="12"/>
      <color indexed="12"/>
      <name val="Times New Roman"/>
      <family val="1"/>
    </font>
    <font>
      <sz val="12"/>
      <color indexed="12"/>
      <name val=".VnArial Narrow"/>
      <family val="2"/>
    </font>
    <font>
      <sz val="12"/>
      <color indexed="12"/>
      <name val=".VnTime"/>
      <family val="2"/>
    </font>
    <font>
      <sz val="12"/>
      <color indexed="12"/>
      <name val="Times New Roman"/>
      <family val="1"/>
    </font>
    <font>
      <sz val="11"/>
      <color indexed="12"/>
      <name val=".VnArial Narrow"/>
      <family val="2"/>
    </font>
    <font>
      <b/>
      <sz val="10"/>
      <name val=".VnTime"/>
      <family val="2"/>
    </font>
    <font>
      <b/>
      <sz val="13"/>
      <color indexed="12"/>
      <name val=".VnArial Narrow"/>
      <family val="2"/>
    </font>
    <font>
      <sz val="13"/>
      <name val="Times New Roman"/>
      <family val="1"/>
    </font>
    <font>
      <b/>
      <sz val="13"/>
      <name val=".VnTimeH"/>
      <family val="2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.VnArial Narrow"/>
      <family val="2"/>
    </font>
    <font>
      <sz val="12"/>
      <color indexed="8"/>
      <name val=".VnArial NarrowH"/>
      <family val="2"/>
    </font>
    <font>
      <sz val="13"/>
      <color indexed="8"/>
      <name val=".VnArial Narrow"/>
      <family val="2"/>
    </font>
    <font>
      <b/>
      <sz val="12"/>
      <color indexed="8"/>
      <name val=".VnArial Narrow"/>
      <family val="2"/>
    </font>
    <font>
      <b/>
      <sz val="11"/>
      <color indexed="8"/>
      <name val=".VnArial Narrow"/>
      <family val="2"/>
    </font>
    <font>
      <sz val="10.5"/>
      <name val="Times New Roman"/>
      <family val="1"/>
    </font>
    <font>
      <i/>
      <sz val="12"/>
      <name val="Times New Roman"/>
      <family val="1"/>
    </font>
    <font>
      <sz val="13"/>
      <color indexed="12"/>
      <name val="Times New Roman"/>
      <family val="1"/>
    </font>
    <font>
      <b/>
      <sz val="14"/>
      <color indexed="12"/>
      <name val="Times New Roman"/>
      <family val="1"/>
    </font>
    <font>
      <sz val="15"/>
      <color indexed="12"/>
      <name val="Times New Roman"/>
      <family val="1"/>
    </font>
    <font>
      <b/>
      <sz val="15"/>
      <color indexed="12"/>
      <name val="Times New Roman"/>
      <family val="1"/>
    </font>
    <font>
      <sz val="10"/>
      <name val=".VnTime"/>
      <family val="2"/>
    </font>
    <font>
      <b/>
      <sz val="10.5"/>
      <color indexed="12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0.5"/>
      <name val=".VnTime"/>
      <family val="2"/>
    </font>
    <font>
      <b/>
      <sz val="15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1"/>
      <name val=".VnTime"/>
      <family val="2"/>
    </font>
    <font>
      <b/>
      <i/>
      <sz val="11"/>
      <name val="Times New Roman"/>
      <family val="1"/>
    </font>
    <font>
      <b/>
      <sz val="10"/>
      <color indexed="12"/>
      <name val="Times New Roman"/>
      <family val="1"/>
    </font>
    <font>
      <sz val="9.5"/>
      <name val="Times New Roman"/>
      <family val="1"/>
    </font>
    <font>
      <b/>
      <i/>
      <sz val="10"/>
      <color indexed="12"/>
      <name val="Times New Roman"/>
      <family val="1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Cambria"/>
      <family val="1"/>
    </font>
    <font>
      <i/>
      <sz val="13"/>
      <name val="Times New Roman"/>
      <family val="1"/>
    </font>
    <font>
      <sz val="12"/>
      <name val=".VnArial NarrowH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8"/>
      <name val=".VnArial Narrow"/>
      <family val="2"/>
    </font>
    <font>
      <sz val="9"/>
      <name val="Times New Roman"/>
      <family val="1"/>
    </font>
    <font>
      <b/>
      <sz val="13"/>
      <color indexed="10"/>
      <name val="Times New Roman"/>
      <family val="1"/>
    </font>
    <font>
      <b/>
      <sz val="13"/>
      <name val=".VnTime"/>
      <family val="2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30"/>
      <name val="Times New Roman"/>
      <family val="1"/>
    </font>
    <font>
      <sz val="10"/>
      <name val="Calibri"/>
      <family val="2"/>
    </font>
    <font>
      <b/>
      <sz val="11.5"/>
      <name val="Times New Roman"/>
      <family val="1"/>
    </font>
    <font>
      <sz val="8"/>
      <name val=".VnArial"/>
      <family val="2"/>
    </font>
    <font>
      <b/>
      <sz val="8"/>
      <name val=".VnArial"/>
      <family val="2"/>
    </font>
    <font>
      <b/>
      <i/>
      <sz val="13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b/>
      <sz val="9.5"/>
      <name val="Times New Roman"/>
      <family val="1"/>
    </font>
    <font>
      <b/>
      <sz val="18"/>
      <name val=".VnTime"/>
      <family val="2"/>
    </font>
    <font>
      <b/>
      <sz val="10"/>
      <name val="Calibri"/>
      <family val="2"/>
    </font>
    <font>
      <i/>
      <sz val="10"/>
      <name val="Times New Roman"/>
      <family val="1"/>
    </font>
    <font>
      <b/>
      <sz val="13.5"/>
      <name val="Times New Roman"/>
      <family val="1"/>
    </font>
    <font>
      <vertAlign val="superscript"/>
      <sz val="10.5"/>
      <name val="Times New Roman"/>
      <family val="1"/>
    </font>
    <font>
      <sz val="11"/>
      <name val="Arial"/>
      <family val="2"/>
    </font>
    <font>
      <sz val="11.5"/>
      <name val="Times New Roman"/>
      <family val="1"/>
    </font>
    <font>
      <b/>
      <i/>
      <sz val="11.5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2"/>
      <color indexed="63"/>
      <name val="Times New Roman"/>
      <family val="2"/>
    </font>
    <font>
      <sz val="10.5"/>
      <color indexed="63"/>
      <name val="Times New Roman"/>
      <family val="2"/>
    </font>
    <font>
      <sz val="16"/>
      <color indexed="12"/>
      <name val=".VnTimeH"/>
      <family val="2"/>
    </font>
    <font>
      <sz val="12"/>
      <color indexed="63"/>
      <name val=".VnTime"/>
      <family val="2"/>
    </font>
    <font>
      <b/>
      <sz val="12"/>
      <color indexed="12"/>
      <name val=".VnTimeH"/>
      <family val="2"/>
    </font>
    <font>
      <sz val="13"/>
      <color indexed="12"/>
      <name val=".VnArial Narrow"/>
      <family val="2"/>
    </font>
    <font>
      <b/>
      <sz val="11"/>
      <color indexed="12"/>
      <name val=".VnArial Narrow"/>
      <family val="2"/>
    </font>
    <font>
      <b/>
      <sz val="12"/>
      <color indexed="12"/>
      <name val=".VnArial NarrowH"/>
      <family val="2"/>
    </font>
    <font>
      <sz val="14"/>
      <color indexed="12"/>
      <name val=".VnTime"/>
      <family val="2"/>
    </font>
    <font>
      <b/>
      <sz val="13"/>
      <color indexed="12"/>
      <name val=".VnTimeH"/>
      <family val="2"/>
    </font>
    <font>
      <b/>
      <i/>
      <sz val="12"/>
      <color indexed="12"/>
      <name val=".VnArial Narrow"/>
      <family val="2"/>
    </font>
    <font>
      <sz val="11"/>
      <color indexed="12"/>
      <name val="Arial"/>
      <family val="2"/>
    </font>
    <font>
      <b/>
      <sz val="9.5"/>
      <color indexed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63"/>
      <name val="Times New Roman"/>
      <family val="1"/>
    </font>
    <font>
      <sz val="11"/>
      <color indexed="60"/>
      <name val="Times New Roman"/>
      <family val="1"/>
    </font>
    <font>
      <sz val="10.5"/>
      <color indexed="60"/>
      <name val="Times New Roman"/>
      <family val="1"/>
    </font>
    <font>
      <sz val="11"/>
      <color indexed="12"/>
      <name val=".VnTime"/>
      <family val="2"/>
    </font>
    <font>
      <sz val="12"/>
      <color indexed="60"/>
      <name val=".VnTime"/>
      <family val="2"/>
    </font>
    <font>
      <sz val="11"/>
      <color indexed="12"/>
      <name val="Cambria"/>
      <family val="1"/>
    </font>
    <font>
      <sz val="10.5"/>
      <color indexed="10"/>
      <name val="Times New Roman"/>
      <family val="1"/>
    </font>
    <font>
      <sz val="11"/>
      <color indexed="63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sz val="9.5"/>
      <color indexed="12"/>
      <name val="Times New Roman"/>
      <family val="1"/>
    </font>
    <font>
      <sz val="13.5"/>
      <color indexed="30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3.5"/>
      <color indexed="10"/>
      <name val="Times New Roman"/>
      <family val="1"/>
    </font>
    <font>
      <sz val="12"/>
      <color indexed="9"/>
      <name val=".VnTime"/>
      <family val="2"/>
    </font>
    <font>
      <b/>
      <sz val="16"/>
      <color indexed="30"/>
      <name val="Times New Roman"/>
      <family val="1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sz val="11.5"/>
      <color indexed="12"/>
      <name val="Times New Roman"/>
      <family val="1"/>
    </font>
    <font>
      <sz val="11.5"/>
      <color indexed="60"/>
      <name val="Times New Roman"/>
      <family val="1"/>
    </font>
    <font>
      <sz val="11"/>
      <color indexed="10"/>
      <name val=".VnTime"/>
      <family val="2"/>
    </font>
    <font>
      <sz val="10"/>
      <color indexed="60"/>
      <name val="Times New Roman"/>
      <family val="1"/>
    </font>
    <font>
      <sz val="11"/>
      <color indexed="60"/>
      <name val=".VnTime"/>
      <family val="2"/>
    </font>
    <font>
      <sz val="11"/>
      <color indexed="62"/>
      <name val="Times New Roman"/>
      <family val="1"/>
    </font>
    <font>
      <i/>
      <sz val="13"/>
      <name val="Cambria"/>
      <family val="1"/>
    </font>
    <font>
      <b/>
      <i/>
      <sz val="13"/>
      <name val="Cambria"/>
      <family val="1"/>
    </font>
    <font>
      <sz val="12"/>
      <name val="Cambria"/>
      <family val="1"/>
    </font>
    <font>
      <sz val="10"/>
      <color indexed="9"/>
      <name val="Times New Roman"/>
      <family val="1"/>
    </font>
    <font>
      <sz val="11"/>
      <color indexed="9"/>
      <name val=".VnTime"/>
      <family val="2"/>
    </font>
    <font>
      <b/>
      <sz val="11"/>
      <color indexed="60"/>
      <name val="Times New Roman"/>
      <family val="1"/>
    </font>
    <font>
      <i/>
      <sz val="10"/>
      <color indexed="12"/>
      <name val="Arial"/>
      <family val="2"/>
    </font>
    <font>
      <b/>
      <sz val="16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FF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.VnArial Narrow"/>
      <family val="2"/>
    </font>
    <font>
      <b/>
      <sz val="12"/>
      <color rgb="FF0000FF"/>
      <name val=".VnArial Narrow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2"/>
      <color theme="1"/>
      <name val="Times New Roman"/>
      <family val="2"/>
    </font>
    <font>
      <sz val="10.5"/>
      <color theme="1"/>
      <name val="Times New Roman"/>
      <family val="2"/>
    </font>
    <font>
      <b/>
      <sz val="14"/>
      <color rgb="FF0000FF"/>
      <name val="Times New Roman"/>
      <family val="1"/>
    </font>
    <font>
      <sz val="12"/>
      <color rgb="FF0000FF"/>
      <name val=".VnTime"/>
      <family val="2"/>
    </font>
    <font>
      <sz val="16"/>
      <color rgb="FF0000FF"/>
      <name val=".VnTimeH"/>
      <family val="2"/>
    </font>
    <font>
      <sz val="14"/>
      <color rgb="FF0000FF"/>
      <name val="Times New Roman"/>
      <family val="1"/>
    </font>
    <font>
      <sz val="12"/>
      <color theme="1"/>
      <name val=".VnTime"/>
      <family val="2"/>
    </font>
    <font>
      <sz val="10"/>
      <color rgb="FF0000FF"/>
      <name val="Times New Roman"/>
      <family val="1"/>
    </font>
    <font>
      <sz val="11"/>
      <color rgb="FF0000FF"/>
      <name val="Times New Roman"/>
      <family val="1"/>
    </font>
    <font>
      <b/>
      <sz val="10"/>
      <color rgb="FF0000FF"/>
      <name val="Times New Roman"/>
      <family val="1"/>
    </font>
    <font>
      <sz val="10.5"/>
      <color rgb="FF0000FF"/>
      <name val="Times New Roman"/>
      <family val="1"/>
    </font>
    <font>
      <b/>
      <sz val="10.5"/>
      <color rgb="FF0000FF"/>
      <name val="Times New Roman"/>
      <family val="1"/>
    </font>
    <font>
      <sz val="11"/>
      <color rgb="FF0000FF"/>
      <name val=".VnArial Narrow"/>
      <family val="2"/>
    </font>
    <font>
      <b/>
      <sz val="12"/>
      <color rgb="FF0000FF"/>
      <name val=".VnTimeH"/>
      <family val="2"/>
    </font>
    <font>
      <sz val="13"/>
      <color rgb="FF0000FF"/>
      <name val=".VnArial Narrow"/>
      <family val="2"/>
    </font>
    <font>
      <b/>
      <sz val="13"/>
      <color rgb="FF0000FF"/>
      <name val=".VnArial Narrow"/>
      <family val="2"/>
    </font>
    <font>
      <b/>
      <sz val="11"/>
      <color rgb="FF0000FF"/>
      <name val=".VnArial Narrow"/>
      <family val="2"/>
    </font>
    <font>
      <b/>
      <sz val="12"/>
      <color rgb="FF0000FF"/>
      <name val=".VnArial NarrowH"/>
      <family val="2"/>
    </font>
    <font>
      <sz val="14"/>
      <color rgb="FF0000FF"/>
      <name val=".VnTime"/>
      <family val="2"/>
    </font>
    <font>
      <b/>
      <sz val="13"/>
      <color rgb="FF0000FF"/>
      <name val=".VnTimeH"/>
      <family val="2"/>
    </font>
    <font>
      <b/>
      <sz val="11"/>
      <color rgb="FF0000FF"/>
      <name val="Times New Roman"/>
      <family val="1"/>
    </font>
    <font>
      <b/>
      <i/>
      <sz val="12"/>
      <color rgb="FF0000FF"/>
      <name val=".VnArial Narrow"/>
      <family val="2"/>
    </font>
    <font>
      <sz val="11"/>
      <color rgb="FF0000FF"/>
      <name val="Arial"/>
      <family val="2"/>
    </font>
    <font>
      <b/>
      <sz val="9.5"/>
      <color rgb="FF0000FF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i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0.5"/>
      <color rgb="FF0000CC"/>
      <name val="Times New Roman"/>
      <family val="1"/>
    </font>
    <font>
      <b/>
      <sz val="10.5"/>
      <color rgb="FF0000CC"/>
      <name val="Times New Roman"/>
      <family val="1"/>
    </font>
    <font>
      <sz val="12"/>
      <color rgb="FF0000CC"/>
      <name val=".VnTime"/>
      <family val="2"/>
    </font>
    <font>
      <b/>
      <sz val="10"/>
      <color theme="1"/>
      <name val="Times New Roman"/>
      <family val="1"/>
    </font>
    <font>
      <sz val="11"/>
      <color rgb="FFC00000"/>
      <name val="Times New Roman"/>
      <family val="1"/>
    </font>
    <font>
      <sz val="10.5"/>
      <color rgb="FFC00000"/>
      <name val="Times New Roman"/>
      <family val="1"/>
    </font>
    <font>
      <sz val="11"/>
      <color rgb="FF0000FF"/>
      <name val=".VnTime"/>
      <family val="2"/>
    </font>
    <font>
      <sz val="12"/>
      <color rgb="FFC00000"/>
      <name val=".VnTime"/>
      <family val="2"/>
    </font>
    <font>
      <sz val="11"/>
      <color rgb="FF0000FF"/>
      <name val="Cambria"/>
      <family val="1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9.5"/>
      <color rgb="FF0000FF"/>
      <name val="Times New Roman"/>
      <family val="1"/>
    </font>
    <font>
      <sz val="14"/>
      <color rgb="FF0033CC"/>
      <name val="Times New Roman"/>
      <family val="1"/>
    </font>
    <font>
      <sz val="13.5"/>
      <color rgb="FF0033CC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3.5"/>
      <color rgb="FFFF0000"/>
      <name val="Times New Roman"/>
      <family val="1"/>
    </font>
    <font>
      <sz val="12"/>
      <color theme="0"/>
      <name val=".VnTime"/>
      <family val="2"/>
    </font>
    <font>
      <b/>
      <sz val="16"/>
      <color rgb="FF0033CC"/>
      <name val="Times New Roman"/>
      <family val="1"/>
    </font>
    <font>
      <sz val="12"/>
      <color rgb="FFC00000"/>
      <name val="Times New Roman"/>
      <family val="1"/>
    </font>
    <font>
      <sz val="10"/>
      <color rgb="FFFF0000"/>
      <name val="Times New Roman"/>
      <family val="1"/>
    </font>
    <font>
      <sz val="11.5"/>
      <color rgb="FF0000FF"/>
      <name val="Times New Roman"/>
      <family val="1"/>
    </font>
    <font>
      <sz val="11.5"/>
      <color rgb="FFC00000"/>
      <name val="Times New Roman"/>
      <family val="1"/>
    </font>
    <font>
      <sz val="11"/>
      <color rgb="FFFF0000"/>
      <name val=".VnTime"/>
      <family val="2"/>
    </font>
    <font>
      <sz val="10"/>
      <color rgb="FFC00000"/>
      <name val="Times New Roman"/>
      <family val="1"/>
    </font>
    <font>
      <sz val="11"/>
      <color rgb="FFC00000"/>
      <name val=".VnTime"/>
      <family val="2"/>
    </font>
    <font>
      <sz val="11"/>
      <color rgb="FF7030A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.VnTime"/>
      <family val="2"/>
    </font>
    <font>
      <b/>
      <sz val="11"/>
      <color rgb="FFC00000"/>
      <name val="Times New Roman"/>
      <family val="1"/>
    </font>
    <font>
      <i/>
      <sz val="10"/>
      <color rgb="FF0000FF"/>
      <name val="Arial"/>
      <family val="2"/>
    </font>
    <font>
      <b/>
      <sz val="16"/>
      <color rgb="FF0000FF"/>
      <name val="Times New Roman"/>
      <family val="1"/>
    </font>
    <font>
      <b/>
      <sz val="15"/>
      <color rgb="FF0000F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 style="dotted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/>
      <top style="hair"/>
      <bottom style="hair"/>
    </border>
    <border>
      <left style="thin"/>
      <right/>
      <top style="thin"/>
      <bottom style="dotted"/>
    </border>
    <border>
      <left style="thin"/>
      <right/>
      <top/>
      <bottom style="dotted"/>
    </border>
    <border>
      <left style="thin"/>
      <right/>
      <top style="dotted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 style="thin"/>
      <bottom style="dotted"/>
    </border>
    <border>
      <left/>
      <right/>
      <top style="thin"/>
      <bottom style="hair"/>
    </border>
    <border>
      <left/>
      <right/>
      <top style="hair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8" fillId="2" borderId="0" applyNumberFormat="0" applyBorder="0" applyAlignment="0" applyProtection="0"/>
    <xf numFmtId="0" fontId="188" fillId="3" borderId="0" applyNumberFormat="0" applyBorder="0" applyAlignment="0" applyProtection="0"/>
    <xf numFmtId="0" fontId="188" fillId="4" borderId="0" applyNumberFormat="0" applyBorder="0" applyAlignment="0" applyProtection="0"/>
    <xf numFmtId="0" fontId="188" fillId="5" borderId="0" applyNumberFormat="0" applyBorder="0" applyAlignment="0" applyProtection="0"/>
    <xf numFmtId="0" fontId="188" fillId="6" borderId="0" applyNumberFormat="0" applyBorder="0" applyAlignment="0" applyProtection="0"/>
    <xf numFmtId="0" fontId="188" fillId="7" borderId="0" applyNumberFormat="0" applyBorder="0" applyAlignment="0" applyProtection="0"/>
    <xf numFmtId="0" fontId="188" fillId="8" borderId="0" applyNumberFormat="0" applyBorder="0" applyAlignment="0" applyProtection="0"/>
    <xf numFmtId="0" fontId="188" fillId="9" borderId="0" applyNumberFormat="0" applyBorder="0" applyAlignment="0" applyProtection="0"/>
    <xf numFmtId="0" fontId="188" fillId="10" borderId="0" applyNumberFormat="0" applyBorder="0" applyAlignment="0" applyProtection="0"/>
    <xf numFmtId="0" fontId="188" fillId="11" borderId="0" applyNumberFormat="0" applyBorder="0" applyAlignment="0" applyProtection="0"/>
    <xf numFmtId="0" fontId="188" fillId="12" borderId="0" applyNumberFormat="0" applyBorder="0" applyAlignment="0" applyProtection="0"/>
    <xf numFmtId="0" fontId="188" fillId="13" borderId="0" applyNumberFormat="0" applyBorder="0" applyAlignment="0" applyProtection="0"/>
    <xf numFmtId="0" fontId="189" fillId="14" borderId="0" applyNumberFormat="0" applyBorder="0" applyAlignment="0" applyProtection="0"/>
    <xf numFmtId="0" fontId="189" fillId="15" borderId="0" applyNumberFormat="0" applyBorder="0" applyAlignment="0" applyProtection="0"/>
    <xf numFmtId="0" fontId="189" fillId="16" borderId="0" applyNumberFormat="0" applyBorder="0" applyAlignment="0" applyProtection="0"/>
    <xf numFmtId="0" fontId="189" fillId="17" borderId="0" applyNumberFormat="0" applyBorder="0" applyAlignment="0" applyProtection="0"/>
    <xf numFmtId="0" fontId="189" fillId="18" borderId="0" applyNumberFormat="0" applyBorder="0" applyAlignment="0" applyProtection="0"/>
    <xf numFmtId="0" fontId="189" fillId="19" borderId="0" applyNumberFormat="0" applyBorder="0" applyAlignment="0" applyProtection="0"/>
    <xf numFmtId="0" fontId="189" fillId="20" borderId="0" applyNumberFormat="0" applyBorder="0" applyAlignment="0" applyProtection="0"/>
    <xf numFmtId="0" fontId="189" fillId="21" borderId="0" applyNumberFormat="0" applyBorder="0" applyAlignment="0" applyProtection="0"/>
    <xf numFmtId="0" fontId="189" fillId="22" borderId="0" applyNumberFormat="0" applyBorder="0" applyAlignment="0" applyProtection="0"/>
    <xf numFmtId="0" fontId="189" fillId="23" borderId="0" applyNumberFormat="0" applyBorder="0" applyAlignment="0" applyProtection="0"/>
    <xf numFmtId="0" fontId="189" fillId="24" borderId="0" applyNumberFormat="0" applyBorder="0" applyAlignment="0" applyProtection="0"/>
    <xf numFmtId="0" fontId="189" fillId="25" borderId="0" applyNumberFormat="0" applyBorder="0" applyAlignment="0" applyProtection="0"/>
    <xf numFmtId="0" fontId="190" fillId="26" borderId="0" applyNumberFormat="0" applyBorder="0" applyAlignment="0" applyProtection="0"/>
    <xf numFmtId="0" fontId="191" fillId="27" borderId="1" applyNumberFormat="0" applyAlignment="0" applyProtection="0"/>
    <xf numFmtId="0" fontId="1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95" fillId="29" borderId="0" applyNumberFormat="0" applyBorder="0" applyAlignment="0" applyProtection="0"/>
    <xf numFmtId="0" fontId="196" fillId="0" borderId="3" applyNumberFormat="0" applyFill="0" applyAlignment="0" applyProtection="0"/>
    <xf numFmtId="0" fontId="197" fillId="0" borderId="4" applyNumberFormat="0" applyFill="0" applyAlignment="0" applyProtection="0"/>
    <xf numFmtId="0" fontId="198" fillId="0" borderId="5" applyNumberFormat="0" applyFill="0" applyAlignment="0" applyProtection="0"/>
    <xf numFmtId="0" fontId="198" fillId="0" borderId="0" applyNumberFormat="0" applyFill="0" applyBorder="0" applyAlignment="0" applyProtection="0"/>
    <xf numFmtId="0" fontId="199" fillId="30" borderId="1" applyNumberFormat="0" applyAlignment="0" applyProtection="0"/>
    <xf numFmtId="0" fontId="107" fillId="0" borderId="0">
      <alignment/>
      <protection/>
    </xf>
    <xf numFmtId="0" fontId="200" fillId="0" borderId="6" applyNumberFormat="0" applyFill="0" applyAlignment="0" applyProtection="0"/>
    <xf numFmtId="0" fontId="201" fillId="31" borderId="0" applyNumberFormat="0" applyBorder="0" applyAlignment="0" applyProtection="0"/>
    <xf numFmtId="0" fontId="0" fillId="0" borderId="0">
      <alignment/>
      <protection/>
    </xf>
    <xf numFmtId="0" fontId="1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2107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 wrapText="1"/>
    </xf>
    <xf numFmtId="164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/>
    </xf>
    <xf numFmtId="0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/>
    </xf>
    <xf numFmtId="1" fontId="23" fillId="0" borderId="11" xfId="0" applyNumberFormat="1" applyFont="1" applyBorder="1" applyAlignment="1">
      <alignment horizontal="left" vertical="center"/>
    </xf>
    <xf numFmtId="1" fontId="23" fillId="0" borderId="15" xfId="0" applyNumberFormat="1" applyFont="1" applyBorder="1" applyAlignment="1">
      <alignment horizontal="left" vertical="center"/>
    </xf>
    <xf numFmtId="1" fontId="21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/>
    </xf>
    <xf numFmtId="164" fontId="37" fillId="0" borderId="16" xfId="0" applyNumberFormat="1" applyFont="1" applyFill="1" applyBorder="1" applyAlignment="1">
      <alignment vertical="center"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vertical="distributed"/>
    </xf>
    <xf numFmtId="49" fontId="23" fillId="0" borderId="0" xfId="0" applyNumberFormat="1" applyFont="1" applyAlignment="1" quotePrefix="1">
      <alignment/>
    </xf>
    <xf numFmtId="49" fontId="2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3" fontId="39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right" vertical="center" wrapText="1"/>
    </xf>
    <xf numFmtId="3" fontId="30" fillId="0" borderId="11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right" vertical="center" wrapText="1"/>
    </xf>
    <xf numFmtId="3" fontId="30" fillId="0" borderId="15" xfId="0" applyNumberFormat="1" applyFont="1" applyBorder="1" applyAlignment="1">
      <alignment horizontal="center" vertical="center" wrapText="1"/>
    </xf>
    <xf numFmtId="164" fontId="30" fillId="0" borderId="15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3" fontId="50" fillId="0" borderId="10" xfId="0" applyNumberFormat="1" applyFont="1" applyBorder="1" applyAlignment="1">
      <alignment horizontal="center" vertical="center" wrapText="1"/>
    </xf>
    <xf numFmtId="164" fontId="50" fillId="0" borderId="10" xfId="42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164" fontId="50" fillId="0" borderId="11" xfId="42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center" vertical="center" wrapText="1"/>
    </xf>
    <xf numFmtId="3" fontId="50" fillId="0" borderId="15" xfId="0" applyNumberFormat="1" applyFont="1" applyBorder="1" applyAlignment="1">
      <alignment horizontal="center" vertical="center" wrapText="1"/>
    </xf>
    <xf numFmtId="164" fontId="50" fillId="0" borderId="15" xfId="42" applyNumberFormat="1" applyFont="1" applyBorder="1" applyAlignment="1">
      <alignment horizontal="center" vertical="center" wrapText="1"/>
    </xf>
    <xf numFmtId="164" fontId="50" fillId="0" borderId="15" xfId="0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164" fontId="47" fillId="0" borderId="14" xfId="42" applyNumberFormat="1" applyFont="1" applyBorder="1" applyAlignment="1">
      <alignment horizontal="center" vertical="center" wrapText="1"/>
    </xf>
    <xf numFmtId="3" fontId="47" fillId="0" borderId="14" xfId="0" applyNumberFormat="1" applyFont="1" applyBorder="1" applyAlignment="1">
      <alignment horizontal="right" vertical="center" wrapText="1"/>
    </xf>
    <xf numFmtId="164" fontId="47" fillId="0" borderId="14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1" fontId="30" fillId="0" borderId="10" xfId="0" applyNumberFormat="1" applyFont="1" applyBorder="1" applyAlignment="1">
      <alignment horizontal="right" vertical="center" wrapText="1"/>
    </xf>
    <xf numFmtId="164" fontId="30" fillId="0" borderId="10" xfId="42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 vertical="center" wrapText="1"/>
    </xf>
    <xf numFmtId="1" fontId="30" fillId="0" borderId="11" xfId="0" applyNumberFormat="1" applyFont="1" applyBorder="1" applyAlignment="1">
      <alignment horizontal="right" vertical="center" wrapText="1"/>
    </xf>
    <xf numFmtId="164" fontId="30" fillId="0" borderId="11" xfId="42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right" vertical="center" wrapText="1"/>
    </xf>
    <xf numFmtId="164" fontId="30" fillId="0" borderId="15" xfId="42" applyNumberFormat="1" applyFont="1" applyBorder="1" applyAlignment="1">
      <alignment horizontal="center" vertical="center" wrapText="1"/>
    </xf>
    <xf numFmtId="164" fontId="31" fillId="0" borderId="14" xfId="42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Border="1" applyAlignment="1">
      <alignment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64" fontId="31" fillId="0" borderId="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 horizontal="right" vertical="center"/>
    </xf>
    <xf numFmtId="0" fontId="0" fillId="0" borderId="0" xfId="60">
      <alignment/>
      <protection/>
    </xf>
    <xf numFmtId="1" fontId="5" fillId="0" borderId="16" xfId="42" applyNumberFormat="1" applyFont="1" applyBorder="1" applyAlignment="1">
      <alignment/>
    </xf>
    <xf numFmtId="0" fontId="55" fillId="0" borderId="0" xfId="60" applyFont="1" applyBorder="1" applyAlignment="1">
      <alignment/>
      <protection/>
    </xf>
    <xf numFmtId="0" fontId="38" fillId="0" borderId="0" xfId="60" applyFont="1">
      <alignment/>
      <protection/>
    </xf>
    <xf numFmtId="3" fontId="31" fillId="0" borderId="0" xfId="0" applyNumberFormat="1" applyFont="1" applyBorder="1" applyAlignment="1">
      <alignment horizontal="center" vertical="center" wrapText="1"/>
    </xf>
    <xf numFmtId="164" fontId="31" fillId="0" borderId="0" xfId="42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64" fontId="48" fillId="0" borderId="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/>
    </xf>
    <xf numFmtId="167" fontId="57" fillId="0" borderId="11" xfId="42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left" vertical="center"/>
    </xf>
    <xf numFmtId="164" fontId="61" fillId="0" borderId="10" xfId="0" applyNumberFormat="1" applyFont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1" fontId="59" fillId="0" borderId="11" xfId="0" applyNumberFormat="1" applyFont="1" applyBorder="1" applyAlignment="1">
      <alignment horizontal="left" vertical="center"/>
    </xf>
    <xf numFmtId="164" fontId="61" fillId="0" borderId="11" xfId="0" applyNumberFormat="1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/>
    </xf>
    <xf numFmtId="1" fontId="59" fillId="0" borderId="15" xfId="0" applyNumberFormat="1" applyFont="1" applyBorder="1" applyAlignment="1">
      <alignment horizontal="left" vertical="center"/>
    </xf>
    <xf numFmtId="164" fontId="61" fillId="0" borderId="15" xfId="0" applyNumberFormat="1" applyFont="1" applyBorder="1" applyAlignment="1">
      <alignment horizontal="right" vertical="center"/>
    </xf>
    <xf numFmtId="164" fontId="62" fillId="0" borderId="14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30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164" fontId="48" fillId="0" borderId="15" xfId="0" applyNumberFormat="1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164" fontId="46" fillId="0" borderId="14" xfId="0" applyNumberFormat="1" applyFont="1" applyBorder="1" applyAlignment="1">
      <alignment vertical="center" wrapText="1"/>
    </xf>
    <xf numFmtId="1" fontId="54" fillId="0" borderId="10" xfId="0" applyNumberFormat="1" applyFont="1" applyBorder="1" applyAlignment="1">
      <alignment horizontal="left" vertical="center"/>
    </xf>
    <xf numFmtId="0" fontId="37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7" fontId="54" fillId="0" borderId="10" xfId="42" applyNumberFormat="1" applyFont="1" applyBorder="1" applyAlignment="1">
      <alignment horizontal="center" vertical="center" wrapText="1"/>
    </xf>
    <xf numFmtId="167" fontId="66" fillId="0" borderId="10" xfId="42" applyNumberFormat="1" applyFont="1" applyBorder="1" applyAlignment="1">
      <alignment horizontal="center" vertical="center" wrapText="1"/>
    </xf>
    <xf numFmtId="166" fontId="66" fillId="0" borderId="10" xfId="42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67" fontId="54" fillId="0" borderId="11" xfId="42" applyNumberFormat="1" applyFont="1" applyBorder="1" applyAlignment="1">
      <alignment horizontal="center" vertical="center" wrapText="1"/>
    </xf>
    <xf numFmtId="167" fontId="66" fillId="0" borderId="11" xfId="42" applyNumberFormat="1" applyFont="1" applyBorder="1" applyAlignment="1">
      <alignment horizontal="center" vertical="center" wrapText="1"/>
    </xf>
    <xf numFmtId="167" fontId="35" fillId="0" borderId="14" xfId="42" applyNumberFormat="1" applyFont="1" applyBorder="1" applyAlignment="1">
      <alignment horizontal="center" vertical="center" wrapText="1"/>
    </xf>
    <xf numFmtId="166" fontId="66" fillId="0" borderId="11" xfId="42" applyNumberFormat="1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167" fontId="32" fillId="0" borderId="11" xfId="42" applyNumberFormat="1" applyFont="1" applyBorder="1" applyAlignment="1">
      <alignment horizontal="center" vertical="center" wrapText="1"/>
    </xf>
    <xf numFmtId="166" fontId="66" fillId="0" borderId="15" xfId="42" applyNumberFormat="1" applyFont="1" applyBorder="1" applyAlignment="1">
      <alignment horizontal="center" vertical="center" wrapText="1"/>
    </xf>
    <xf numFmtId="166" fontId="66" fillId="0" borderId="14" xfId="42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0" fillId="0" borderId="0" xfId="0" applyFont="1" applyAlignment="1">
      <alignment/>
    </xf>
    <xf numFmtId="0" fontId="70" fillId="0" borderId="14" xfId="0" applyFont="1" applyFill="1" applyBorder="1" applyAlignment="1">
      <alignment horizontal="right" vertical="center"/>
    </xf>
    <xf numFmtId="0" fontId="70" fillId="0" borderId="11" xfId="0" applyFont="1" applyFill="1" applyBorder="1" applyAlignment="1">
      <alignment horizontal="right" vertical="center"/>
    </xf>
    <xf numFmtId="167" fontId="206" fillId="0" borderId="11" xfId="42" applyNumberFormat="1" applyFont="1" applyBorder="1" applyAlignment="1">
      <alignment horizontal="center" vertical="center" wrapText="1"/>
    </xf>
    <xf numFmtId="167" fontId="207" fillId="0" borderId="14" xfId="42" applyNumberFormat="1" applyFont="1" applyBorder="1" applyAlignment="1">
      <alignment horizontal="center" vertical="center" wrapText="1"/>
    </xf>
    <xf numFmtId="166" fontId="47" fillId="0" borderId="14" xfId="42" applyNumberFormat="1" applyFont="1" applyBorder="1" applyAlignment="1">
      <alignment horizontal="center" vertical="center" wrapText="1"/>
    </xf>
    <xf numFmtId="0" fontId="208" fillId="0" borderId="11" xfId="0" applyFont="1" applyBorder="1" applyAlignment="1">
      <alignment vertical="center" wrapText="1"/>
    </xf>
    <xf numFmtId="0" fontId="209" fillId="0" borderId="14" xfId="0" applyFont="1" applyBorder="1" applyAlignment="1">
      <alignment vertical="center" wrapText="1"/>
    </xf>
    <xf numFmtId="3" fontId="210" fillId="0" borderId="10" xfId="0" applyNumberFormat="1" applyFont="1" applyBorder="1" applyAlignment="1">
      <alignment horizontal="right" vertical="center" wrapText="1"/>
    </xf>
    <xf numFmtId="3" fontId="210" fillId="0" borderId="11" xfId="0" applyNumberFormat="1" applyFont="1" applyBorder="1" applyAlignment="1">
      <alignment horizontal="right" vertical="center" wrapText="1"/>
    </xf>
    <xf numFmtId="3" fontId="210" fillId="0" borderId="15" xfId="0" applyNumberFormat="1" applyFont="1" applyBorder="1" applyAlignment="1">
      <alignment horizontal="right" vertical="center" wrapText="1"/>
    </xf>
    <xf numFmtId="3" fontId="210" fillId="0" borderId="10" xfId="0" applyNumberFormat="1" applyFont="1" applyBorder="1" applyAlignment="1">
      <alignment horizontal="center" vertical="center" wrapText="1"/>
    </xf>
    <xf numFmtId="3" fontId="210" fillId="0" borderId="11" xfId="0" applyNumberFormat="1" applyFont="1" applyBorder="1" applyAlignment="1">
      <alignment horizontal="center" vertical="center" wrapText="1"/>
    </xf>
    <xf numFmtId="3" fontId="210" fillId="0" borderId="15" xfId="0" applyNumberFormat="1" applyFont="1" applyBorder="1" applyAlignment="1">
      <alignment horizontal="center" vertical="center" wrapText="1"/>
    </xf>
    <xf numFmtId="3" fontId="211" fillId="0" borderId="14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right" vertical="center" wrapText="1"/>
    </xf>
    <xf numFmtId="164" fontId="30" fillId="0" borderId="18" xfId="42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right" vertical="center" wrapText="1"/>
    </xf>
    <xf numFmtId="164" fontId="30" fillId="0" borderId="18" xfId="0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left" vertical="center"/>
    </xf>
    <xf numFmtId="1" fontId="21" fillId="0" borderId="11" xfId="0" applyNumberFormat="1" applyFont="1" applyBorder="1" applyAlignment="1">
      <alignment horizontal="left" vertical="center"/>
    </xf>
    <xf numFmtId="1" fontId="21" fillId="0" borderId="15" xfId="0" applyNumberFormat="1" applyFont="1" applyBorder="1" applyAlignment="1">
      <alignment horizontal="left" vertical="center"/>
    </xf>
    <xf numFmtId="164" fontId="30" fillId="0" borderId="18" xfId="0" applyNumberFormat="1" applyFont="1" applyBorder="1" applyAlignment="1">
      <alignment horizontal="right" vertical="center" wrapText="1"/>
    </xf>
    <xf numFmtId="165" fontId="31" fillId="0" borderId="14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right" vertical="center"/>
    </xf>
    <xf numFmtId="0" fontId="36" fillId="0" borderId="2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71" fillId="0" borderId="11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204" fillId="0" borderId="0" xfId="0" applyFont="1" applyAlignment="1">
      <alignment/>
    </xf>
    <xf numFmtId="167" fontId="212" fillId="0" borderId="0" xfId="42" applyNumberFormat="1" applyFont="1" applyAlignment="1">
      <alignment/>
    </xf>
    <xf numFmtId="167" fontId="213" fillId="0" borderId="0" xfId="42" applyNumberFormat="1" applyFont="1" applyAlignment="1">
      <alignment/>
    </xf>
    <xf numFmtId="0" fontId="213" fillId="0" borderId="0" xfId="0" applyFont="1" applyAlignment="1">
      <alignment/>
    </xf>
    <xf numFmtId="0" fontId="23" fillId="0" borderId="0" xfId="0" applyFont="1" applyFill="1" applyAlignment="1">
      <alignment/>
    </xf>
    <xf numFmtId="0" fontId="72" fillId="0" borderId="11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167" fontId="71" fillId="0" borderId="11" xfId="42" applyNumberFormat="1" applyFont="1" applyFill="1" applyBorder="1" applyAlignment="1">
      <alignment horizontal="right" vertical="center" wrapText="1"/>
    </xf>
    <xf numFmtId="167" fontId="36" fillId="0" borderId="11" xfId="42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center" vertical="center"/>
    </xf>
    <xf numFmtId="0" fontId="214" fillId="0" borderId="0" xfId="0" applyFont="1" applyAlignment="1">
      <alignment/>
    </xf>
    <xf numFmtId="0" fontId="74" fillId="0" borderId="11" xfId="0" applyFont="1" applyFill="1" applyBorder="1" applyAlignment="1">
      <alignment horizontal="right" vertical="center"/>
    </xf>
    <xf numFmtId="0" fontId="215" fillId="0" borderId="0" xfId="0" applyFont="1" applyAlignment="1">
      <alignment/>
    </xf>
    <xf numFmtId="0" fontId="71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164" fontId="7" fillId="0" borderId="18" xfId="0" applyNumberFormat="1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67" fontId="37" fillId="0" borderId="11" xfId="42" applyNumberFormat="1" applyFont="1" applyFill="1" applyBorder="1" applyAlignment="1">
      <alignment horizontal="right" vertical="center"/>
    </xf>
    <xf numFmtId="167" fontId="56" fillId="0" borderId="11" xfId="42" applyNumberFormat="1" applyFont="1" applyFill="1" applyBorder="1" applyAlignment="1">
      <alignment horizontal="right" vertical="center"/>
    </xf>
    <xf numFmtId="167" fontId="34" fillId="0" borderId="14" xfId="42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horizont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vertical="center"/>
    </xf>
    <xf numFmtId="167" fontId="41" fillId="0" borderId="21" xfId="42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1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2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/>
    </xf>
    <xf numFmtId="0" fontId="208" fillId="0" borderId="10" xfId="0" applyFont="1" applyFill="1" applyBorder="1" applyAlignment="1">
      <alignment vertical="center" wrapText="1"/>
    </xf>
    <xf numFmtId="0" fontId="208" fillId="0" borderId="11" xfId="0" applyFont="1" applyFill="1" applyBorder="1" applyAlignment="1">
      <alignment vertical="center" wrapText="1"/>
    </xf>
    <xf numFmtId="0" fontId="208" fillId="0" borderId="15" xfId="0" applyFont="1" applyFill="1" applyBorder="1" applyAlignment="1">
      <alignment vertical="center"/>
    </xf>
    <xf numFmtId="167" fontId="208" fillId="0" borderId="11" xfId="42" applyNumberFormat="1" applyFont="1" applyBorder="1" applyAlignment="1">
      <alignment vertical="center" wrapText="1"/>
    </xf>
    <xf numFmtId="167" fontId="208" fillId="0" borderId="10" xfId="42" applyNumberFormat="1" applyFont="1" applyBorder="1" applyAlignment="1">
      <alignment vertical="center" wrapText="1"/>
    </xf>
    <xf numFmtId="167" fontId="208" fillId="0" borderId="15" xfId="42" applyNumberFormat="1" applyFont="1" applyBorder="1" applyAlignment="1">
      <alignment vertical="center"/>
    </xf>
    <xf numFmtId="3" fontId="209" fillId="0" borderId="14" xfId="0" applyNumberFormat="1" applyFont="1" applyBorder="1" applyAlignment="1">
      <alignment horizontal="right" vertical="center" wrapText="1"/>
    </xf>
    <xf numFmtId="167" fontId="67" fillId="0" borderId="14" xfId="42" applyNumberFormat="1" applyFont="1" applyBorder="1" applyAlignment="1">
      <alignment horizontal="center" vertical="center" wrapText="1"/>
    </xf>
    <xf numFmtId="164" fontId="67" fillId="0" borderId="14" xfId="0" applyNumberFormat="1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25" fillId="0" borderId="14" xfId="0" applyFont="1" applyBorder="1" applyAlignment="1">
      <alignment vertical="center" wrapText="1"/>
    </xf>
    <xf numFmtId="164" fontId="25" fillId="0" borderId="14" xfId="0" applyNumberFormat="1" applyFont="1" applyBorder="1" applyAlignment="1">
      <alignment vertical="center" wrapText="1"/>
    </xf>
    <xf numFmtId="0" fontId="25" fillId="0" borderId="14" xfId="0" applyFont="1" applyBorder="1" applyAlignment="1">
      <alignment vertical="center"/>
    </xf>
    <xf numFmtId="164" fontId="25" fillId="0" borderId="1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48" fillId="0" borderId="10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164" fontId="48" fillId="0" borderId="11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164" fontId="48" fillId="0" borderId="18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164" fontId="48" fillId="0" borderId="15" xfId="0" applyNumberFormat="1" applyFont="1" applyFill="1" applyBorder="1" applyAlignment="1">
      <alignment vertical="center" wrapText="1"/>
    </xf>
    <xf numFmtId="167" fontId="37" fillId="0" borderId="11" xfId="42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167" fontId="41" fillId="0" borderId="11" xfId="42" applyNumberFormat="1" applyFont="1" applyFill="1" applyBorder="1" applyAlignment="1">
      <alignment horizontal="right" vertical="center"/>
    </xf>
    <xf numFmtId="167" fontId="206" fillId="0" borderId="10" xfId="42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3" fontId="216" fillId="0" borderId="14" xfId="0" applyNumberFormat="1" applyFont="1" applyBorder="1" applyAlignment="1">
      <alignment horizontal="center" vertical="center" wrapText="1"/>
    </xf>
    <xf numFmtId="0" fontId="206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54" fillId="0" borderId="23" xfId="60" applyFont="1" applyFill="1" applyBorder="1" applyAlignment="1">
      <alignment horizontal="center" vertical="center"/>
      <protection/>
    </xf>
    <xf numFmtId="1" fontId="54" fillId="0" borderId="23" xfId="42" applyNumberFormat="1" applyFont="1" applyFill="1" applyBorder="1" applyAlignment="1">
      <alignment vertical="center"/>
    </xf>
    <xf numFmtId="167" fontId="21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2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7" fillId="0" borderId="0" xfId="0" applyFont="1" applyAlignment="1">
      <alignment/>
    </xf>
    <xf numFmtId="0" fontId="208" fillId="0" borderId="15" xfId="0" applyFont="1" applyFill="1" applyBorder="1" applyAlignment="1">
      <alignment vertical="center" wrapText="1"/>
    </xf>
    <xf numFmtId="0" fontId="208" fillId="0" borderId="10" xfId="0" applyFont="1" applyBorder="1" applyAlignment="1">
      <alignment vertical="center" wrapText="1"/>
    </xf>
    <xf numFmtId="167" fontId="208" fillId="0" borderId="15" xfId="42" applyNumberFormat="1" applyFont="1" applyBorder="1" applyAlignment="1">
      <alignment vertical="center" wrapText="1"/>
    </xf>
    <xf numFmtId="0" fontId="218" fillId="0" borderId="0" xfId="0" applyFont="1" applyAlignment="1">
      <alignment horizontal="center"/>
    </xf>
    <xf numFmtId="0" fontId="206" fillId="0" borderId="14" xfId="0" applyFont="1" applyBorder="1" applyAlignment="1">
      <alignment horizontal="center" vertical="center" wrapText="1"/>
    </xf>
    <xf numFmtId="164" fontId="216" fillId="0" borderId="14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165" fontId="216" fillId="0" borderId="14" xfId="0" applyNumberFormat="1" applyFont="1" applyBorder="1" applyAlignment="1">
      <alignment horizontal="center" vertical="center" wrapText="1"/>
    </xf>
    <xf numFmtId="3" fontId="206" fillId="0" borderId="21" xfId="0" applyNumberFormat="1" applyFont="1" applyBorder="1" applyAlignment="1">
      <alignment horizontal="center" vertical="center" wrapText="1"/>
    </xf>
    <xf numFmtId="167" fontId="206" fillId="0" borderId="21" xfId="42" applyNumberFormat="1" applyFont="1" applyBorder="1" applyAlignment="1">
      <alignment horizontal="center" vertical="center" wrapText="1"/>
    </xf>
    <xf numFmtId="0" fontId="206" fillId="0" borderId="21" xfId="0" applyFont="1" applyBorder="1" applyAlignment="1">
      <alignment horizontal="center" vertical="center" wrapText="1"/>
    </xf>
    <xf numFmtId="167" fontId="206" fillId="34" borderId="21" xfId="42" applyNumberFormat="1" applyFont="1" applyFill="1" applyBorder="1" applyAlignment="1">
      <alignment horizontal="center" vertical="center"/>
    </xf>
    <xf numFmtId="3" fontId="206" fillId="0" borderId="11" xfId="0" applyNumberFormat="1" applyFont="1" applyBorder="1" applyAlignment="1">
      <alignment horizontal="center" vertical="center" wrapText="1"/>
    </xf>
    <xf numFmtId="164" fontId="206" fillId="0" borderId="21" xfId="0" applyNumberFormat="1" applyFont="1" applyBorder="1" applyAlignment="1">
      <alignment horizontal="center" vertical="center" wrapText="1"/>
    </xf>
    <xf numFmtId="0" fontId="219" fillId="0" borderId="21" xfId="0" applyFont="1" applyBorder="1" applyAlignment="1">
      <alignment horizontal="left" vertical="center" wrapText="1"/>
    </xf>
    <xf numFmtId="2" fontId="206" fillId="0" borderId="21" xfId="0" applyNumberFormat="1" applyFont="1" applyBorder="1" applyAlignment="1">
      <alignment horizontal="center" vertical="center" wrapText="1"/>
    </xf>
    <xf numFmtId="0" fontId="206" fillId="0" borderId="21" xfId="0" applyFont="1" applyBorder="1" applyAlignment="1">
      <alignment vertical="center"/>
    </xf>
    <xf numFmtId="0" fontId="206" fillId="0" borderId="11" xfId="0" applyFont="1" applyBorder="1" applyAlignment="1">
      <alignment vertical="center"/>
    </xf>
    <xf numFmtId="0" fontId="219" fillId="0" borderId="11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167" fontId="211" fillId="0" borderId="14" xfId="42" applyNumberFormat="1" applyFont="1" applyBorder="1" applyAlignment="1">
      <alignment horizontal="center" vertical="center"/>
    </xf>
    <xf numFmtId="167" fontId="210" fillId="0" borderId="28" xfId="42" applyNumberFormat="1" applyFont="1" applyBorder="1" applyAlignment="1">
      <alignment horizontal="center" vertical="center"/>
    </xf>
    <xf numFmtId="0" fontId="210" fillId="0" borderId="22" xfId="0" applyFont="1" applyBorder="1" applyAlignment="1">
      <alignment horizontal="center" vertical="center"/>
    </xf>
    <xf numFmtId="0" fontId="210" fillId="0" borderId="23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37" fillId="0" borderId="0" xfId="0" applyFont="1" applyAlignment="1">
      <alignment/>
    </xf>
    <xf numFmtId="167" fontId="210" fillId="0" borderId="28" xfId="42" applyNumberFormat="1" applyFont="1" applyFill="1" applyBorder="1" applyAlignment="1">
      <alignment horizontal="right" vertical="center"/>
    </xf>
    <xf numFmtId="0" fontId="210" fillId="0" borderId="23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3" fillId="0" borderId="0" xfId="0" applyFont="1" applyAlignment="1">
      <alignment vertical="center" wrapText="1"/>
    </xf>
    <xf numFmtId="0" fontId="208" fillId="0" borderId="18" xfId="0" applyFont="1" applyBorder="1" applyAlignment="1">
      <alignment vertical="center" wrapText="1"/>
    </xf>
    <xf numFmtId="0" fontId="208" fillId="0" borderId="15" xfId="0" applyFont="1" applyBorder="1" applyAlignment="1">
      <alignment vertical="center"/>
    </xf>
    <xf numFmtId="164" fontId="208" fillId="0" borderId="10" xfId="0" applyNumberFormat="1" applyFont="1" applyBorder="1" applyAlignment="1">
      <alignment vertical="center" wrapText="1"/>
    </xf>
    <xf numFmtId="164" fontId="208" fillId="0" borderId="11" xfId="0" applyNumberFormat="1" applyFont="1" applyBorder="1" applyAlignment="1">
      <alignment vertical="center" wrapText="1"/>
    </xf>
    <xf numFmtId="164" fontId="208" fillId="0" borderId="18" xfId="0" applyNumberFormat="1" applyFont="1" applyBorder="1" applyAlignment="1">
      <alignment vertical="center" wrapText="1"/>
    </xf>
    <xf numFmtId="164" fontId="208" fillId="0" borderId="15" xfId="0" applyNumberFormat="1" applyFont="1" applyBorder="1" applyAlignment="1">
      <alignment vertical="center"/>
    </xf>
    <xf numFmtId="164" fontId="209" fillId="0" borderId="14" xfId="0" applyNumberFormat="1" applyFont="1" applyBorder="1" applyAlignment="1">
      <alignment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right" vertical="center" wrapText="1"/>
    </xf>
    <xf numFmtId="167" fontId="208" fillId="0" borderId="0" xfId="42" applyNumberFormat="1" applyFont="1" applyBorder="1" applyAlignment="1">
      <alignment vertical="center" wrapText="1"/>
    </xf>
    <xf numFmtId="164" fontId="50" fillId="0" borderId="0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right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167" fontId="216" fillId="0" borderId="14" xfId="42" applyNumberFormat="1" applyFont="1" applyBorder="1" applyAlignment="1">
      <alignment horizontal="center" vertical="center" wrapText="1"/>
    </xf>
    <xf numFmtId="164" fontId="206" fillId="0" borderId="11" xfId="0" applyNumberFormat="1" applyFont="1" applyBorder="1" applyAlignment="1">
      <alignment vertical="center"/>
    </xf>
    <xf numFmtId="1" fontId="0" fillId="0" borderId="0" xfId="0" applyNumberFormat="1" applyFont="1" applyAlignment="1">
      <alignment/>
    </xf>
    <xf numFmtId="164" fontId="206" fillId="0" borderId="15" xfId="0" applyNumberFormat="1" applyFont="1" applyBorder="1" applyAlignment="1">
      <alignment vertical="center"/>
    </xf>
    <xf numFmtId="167" fontId="219" fillId="0" borderId="11" xfId="42" applyNumberFormat="1" applyFont="1" applyBorder="1" applyAlignment="1">
      <alignment vertical="center" wrapText="1"/>
    </xf>
    <xf numFmtId="0" fontId="68" fillId="0" borderId="29" xfId="0" applyFont="1" applyBorder="1" applyAlignment="1">
      <alignment horizontal="left" vertical="center" wrapText="1"/>
    </xf>
    <xf numFmtId="166" fontId="208" fillId="0" borderId="11" xfId="42" applyNumberFormat="1" applyFont="1" applyBorder="1" applyAlignment="1">
      <alignment vertical="center" wrapText="1"/>
    </xf>
    <xf numFmtId="0" fontId="80" fillId="0" borderId="11" xfId="0" applyFont="1" applyFill="1" applyBorder="1" applyAlignment="1">
      <alignment vertical="center" wrapText="1"/>
    </xf>
    <xf numFmtId="0" fontId="37" fillId="0" borderId="0" xfId="60" applyFont="1">
      <alignment/>
      <protection/>
    </xf>
    <xf numFmtId="0" fontId="193" fillId="0" borderId="0" xfId="0" applyFont="1" applyAlignment="1">
      <alignment/>
    </xf>
    <xf numFmtId="0" fontId="220" fillId="0" borderId="0" xfId="0" applyFont="1" applyAlignment="1">
      <alignment/>
    </xf>
    <xf numFmtId="167" fontId="220" fillId="0" borderId="0" xfId="42" applyNumberFormat="1" applyFont="1" applyAlignment="1">
      <alignment/>
    </xf>
    <xf numFmtId="167" fontId="220" fillId="0" borderId="0" xfId="0" applyNumberFormat="1" applyFont="1" applyAlignment="1">
      <alignment/>
    </xf>
    <xf numFmtId="164" fontId="220" fillId="0" borderId="0" xfId="0" applyNumberFormat="1" applyFont="1" applyAlignment="1">
      <alignment/>
    </xf>
    <xf numFmtId="167" fontId="206" fillId="0" borderId="11" xfId="42" applyNumberFormat="1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65" fontId="10" fillId="0" borderId="0" xfId="42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221" fillId="0" borderId="14" xfId="0" applyFont="1" applyBorder="1" applyAlignment="1">
      <alignment horizontal="center" vertical="center" wrapText="1"/>
    </xf>
    <xf numFmtId="0" fontId="208" fillId="0" borderId="0" xfId="0" applyFont="1" applyBorder="1" applyAlignment="1">
      <alignment horizontal="right"/>
    </xf>
    <xf numFmtId="0" fontId="209" fillId="0" borderId="0" xfId="0" applyFont="1" applyBorder="1" applyAlignment="1">
      <alignment horizontal="right"/>
    </xf>
    <xf numFmtId="164" fontId="208" fillId="0" borderId="0" xfId="0" applyNumberFormat="1" applyFont="1" applyBorder="1" applyAlignment="1">
      <alignment horizontal="right"/>
    </xf>
    <xf numFmtId="0" fontId="217" fillId="0" borderId="30" xfId="0" applyFont="1" applyBorder="1" applyAlignment="1">
      <alignment/>
    </xf>
    <xf numFmtId="0" fontId="222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6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67" fontId="210" fillId="0" borderId="23" xfId="42" applyNumberFormat="1" applyFont="1" applyBorder="1" applyAlignment="1">
      <alignment vertical="center" wrapText="1"/>
    </xf>
    <xf numFmtId="167" fontId="210" fillId="0" borderId="24" xfId="42" applyNumberFormat="1" applyFont="1" applyBorder="1" applyAlignment="1">
      <alignment vertical="center" wrapText="1"/>
    </xf>
    <xf numFmtId="167" fontId="211" fillId="0" borderId="14" xfId="42" applyNumberFormat="1" applyFont="1" applyBorder="1" applyAlignment="1">
      <alignment vertical="center" wrapText="1"/>
    </xf>
    <xf numFmtId="166" fontId="35" fillId="0" borderId="14" xfId="42" applyNumberFormat="1" applyFont="1" applyBorder="1" applyAlignment="1">
      <alignment horizontal="center" vertical="center" wrapText="1"/>
    </xf>
    <xf numFmtId="0" fontId="223" fillId="0" borderId="14" xfId="0" applyFont="1" applyFill="1" applyBorder="1" applyAlignment="1">
      <alignment horizontal="center" vertical="center"/>
    </xf>
    <xf numFmtId="167" fontId="64" fillId="0" borderId="11" xfId="42" applyNumberFormat="1" applyFont="1" applyFill="1" applyBorder="1" applyAlignment="1">
      <alignment horizontal="right" vertical="center"/>
    </xf>
    <xf numFmtId="167" fontId="4" fillId="0" borderId="11" xfId="42" applyNumberFormat="1" applyFont="1" applyFill="1" applyBorder="1" applyAlignment="1">
      <alignment horizontal="right" vertical="center"/>
    </xf>
    <xf numFmtId="167" fontId="73" fillId="0" borderId="11" xfId="42" applyNumberFormat="1" applyFont="1" applyFill="1" applyBorder="1" applyAlignment="1">
      <alignment horizontal="right" vertical="center"/>
    </xf>
    <xf numFmtId="167" fontId="64" fillId="0" borderId="18" xfId="42" applyNumberFormat="1" applyFont="1" applyFill="1" applyBorder="1" applyAlignment="1">
      <alignment horizontal="right" vertical="center"/>
    </xf>
    <xf numFmtId="167" fontId="64" fillId="0" borderId="15" xfId="42" applyNumberFormat="1" applyFont="1" applyFill="1" applyBorder="1" applyAlignment="1">
      <alignment horizontal="right" vertical="center"/>
    </xf>
    <xf numFmtId="167" fontId="64" fillId="0" borderId="21" xfId="42" applyNumberFormat="1" applyFont="1" applyFill="1" applyBorder="1" applyAlignment="1">
      <alignment horizontal="right" vertical="center"/>
    </xf>
    <xf numFmtId="164" fontId="73" fillId="0" borderId="11" xfId="0" applyNumberFormat="1" applyFont="1" applyFill="1" applyBorder="1" applyAlignment="1">
      <alignment horizontal="right" vertical="center"/>
    </xf>
    <xf numFmtId="0" fontId="73" fillId="0" borderId="11" xfId="0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right" vertical="center"/>
    </xf>
    <xf numFmtId="1" fontId="64" fillId="0" borderId="11" xfId="0" applyNumberFormat="1" applyFont="1" applyFill="1" applyBorder="1" applyAlignment="1">
      <alignment horizontal="right" vertical="center"/>
    </xf>
    <xf numFmtId="164" fontId="64" fillId="0" borderId="11" xfId="0" applyNumberFormat="1" applyFont="1" applyFill="1" applyBorder="1" applyAlignment="1">
      <alignment horizontal="right" vertical="center"/>
    </xf>
    <xf numFmtId="0" fontId="64" fillId="0" borderId="15" xfId="0" applyFont="1" applyFill="1" applyBorder="1" applyAlignment="1">
      <alignment horizontal="right" vertical="center"/>
    </xf>
    <xf numFmtId="164" fontId="64" fillId="0" borderId="15" xfId="0" applyNumberFormat="1" applyFont="1" applyFill="1" applyBorder="1" applyAlignment="1">
      <alignment horizontal="right" vertical="center"/>
    </xf>
    <xf numFmtId="167" fontId="224" fillId="0" borderId="11" xfId="42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167" fontId="225" fillId="0" borderId="11" xfId="42" applyNumberFormat="1" applyFont="1" applyFill="1" applyBorder="1" applyAlignment="1">
      <alignment horizontal="right" vertical="center"/>
    </xf>
    <xf numFmtId="0" fontId="226" fillId="0" borderId="19" xfId="0" applyFont="1" applyBorder="1" applyAlignment="1">
      <alignment horizontal="center" vertical="center" wrapText="1"/>
    </xf>
    <xf numFmtId="167" fontId="0" fillId="0" borderId="0" xfId="42" applyNumberFormat="1" applyFont="1" applyAlignment="1">
      <alignment vertical="center"/>
    </xf>
    <xf numFmtId="0" fontId="217" fillId="0" borderId="0" xfId="0" applyFont="1" applyFill="1" applyAlignment="1">
      <alignment/>
    </xf>
    <xf numFmtId="1" fontId="216" fillId="34" borderId="14" xfId="42" applyNumberFormat="1" applyFont="1" applyFill="1" applyBorder="1" applyAlignment="1">
      <alignment horizontal="center" vertical="center"/>
    </xf>
    <xf numFmtId="0" fontId="227" fillId="0" borderId="0" xfId="0" applyFont="1" applyAlignment="1">
      <alignment horizontal="left"/>
    </xf>
    <xf numFmtId="0" fontId="208" fillId="0" borderId="14" xfId="0" applyFont="1" applyBorder="1" applyAlignment="1">
      <alignment horizontal="center" vertical="center" wrapText="1"/>
    </xf>
    <xf numFmtId="0" fontId="226" fillId="0" borderId="20" xfId="0" applyFont="1" applyBorder="1" applyAlignment="1">
      <alignment horizontal="center" vertical="center" wrapText="1"/>
    </xf>
    <xf numFmtId="0" fontId="228" fillId="0" borderId="10" xfId="0" applyNumberFormat="1" applyFont="1" applyBorder="1" applyAlignment="1">
      <alignment horizontal="right" vertical="center" wrapText="1"/>
    </xf>
    <xf numFmtId="49" fontId="228" fillId="0" borderId="10" xfId="0" applyNumberFormat="1" applyFont="1" applyBorder="1" applyAlignment="1">
      <alignment horizontal="right" vertical="center" wrapText="1"/>
    </xf>
    <xf numFmtId="164" fontId="228" fillId="0" borderId="10" xfId="0" applyNumberFormat="1" applyFont="1" applyBorder="1" applyAlignment="1">
      <alignment horizontal="right" vertical="center"/>
    </xf>
    <xf numFmtId="0" fontId="228" fillId="0" borderId="11" xfId="0" applyNumberFormat="1" applyFont="1" applyBorder="1" applyAlignment="1">
      <alignment horizontal="right" vertical="center" wrapText="1"/>
    </xf>
    <xf numFmtId="49" fontId="228" fillId="0" borderId="11" xfId="0" applyNumberFormat="1" applyFont="1" applyBorder="1" applyAlignment="1">
      <alignment horizontal="right" vertical="center" wrapText="1"/>
    </xf>
    <xf numFmtId="164" fontId="228" fillId="0" borderId="11" xfId="0" applyNumberFormat="1" applyFont="1" applyBorder="1" applyAlignment="1">
      <alignment horizontal="right" vertical="center"/>
    </xf>
    <xf numFmtId="49" fontId="228" fillId="0" borderId="15" xfId="0" applyNumberFormat="1" applyFont="1" applyBorder="1" applyAlignment="1">
      <alignment horizontal="right" vertical="center" wrapText="1"/>
    </xf>
    <xf numFmtId="164" fontId="228" fillId="0" borderId="15" xfId="0" applyNumberFormat="1" applyFont="1" applyBorder="1" applyAlignment="1">
      <alignment horizontal="right" vertical="center"/>
    </xf>
    <xf numFmtId="49" fontId="209" fillId="0" borderId="14" xfId="0" applyNumberFormat="1" applyFont="1" applyBorder="1" applyAlignment="1">
      <alignment horizontal="right" vertical="center" wrapText="1"/>
    </xf>
    <xf numFmtId="164" fontId="209" fillId="0" borderId="14" xfId="0" applyNumberFormat="1" applyFont="1" applyBorder="1" applyAlignment="1">
      <alignment horizontal="right" vertical="center"/>
    </xf>
    <xf numFmtId="49" fontId="209" fillId="0" borderId="0" xfId="0" applyNumberFormat="1" applyFont="1" applyBorder="1" applyAlignment="1">
      <alignment horizontal="right" vertical="center" wrapText="1"/>
    </xf>
    <xf numFmtId="164" fontId="222" fillId="0" borderId="0" xfId="0" applyNumberFormat="1" applyFont="1" applyAlignment="1">
      <alignment/>
    </xf>
    <xf numFmtId="0" fontId="210" fillId="0" borderId="0" xfId="0" applyFont="1" applyAlignment="1">
      <alignment vertical="center"/>
    </xf>
    <xf numFmtId="0" fontId="219" fillId="0" borderId="0" xfId="0" applyFont="1" applyBorder="1" applyAlignment="1">
      <alignment horizontal="center" wrapText="1"/>
    </xf>
    <xf numFmtId="0" fontId="219" fillId="0" borderId="0" xfId="0" applyFont="1" applyBorder="1" applyAlignment="1">
      <alignment vertical="top" wrapText="1"/>
    </xf>
    <xf numFmtId="0" fontId="219" fillId="0" borderId="0" xfId="0" applyFont="1" applyBorder="1" applyAlignment="1">
      <alignment wrapText="1"/>
    </xf>
    <xf numFmtId="0" fontId="217" fillId="0" borderId="0" xfId="0" applyFont="1" applyBorder="1" applyAlignment="1">
      <alignment/>
    </xf>
    <xf numFmtId="0" fontId="229" fillId="0" borderId="15" xfId="0" applyFont="1" applyBorder="1" applyAlignment="1">
      <alignment horizontal="right" vertical="center" wrapText="1"/>
    </xf>
    <xf numFmtId="0" fontId="209" fillId="0" borderId="14" xfId="0" applyFont="1" applyBorder="1" applyAlignment="1">
      <alignment horizontal="right" vertical="center" wrapText="1"/>
    </xf>
    <xf numFmtId="0" fontId="209" fillId="0" borderId="0" xfId="0" applyFont="1" applyBorder="1" applyAlignment="1">
      <alignment horizontal="right" vertical="center" wrapText="1"/>
    </xf>
    <xf numFmtId="0" fontId="230" fillId="0" borderId="0" xfId="0" applyFont="1" applyBorder="1" applyAlignment="1">
      <alignment horizontal="right"/>
    </xf>
    <xf numFmtId="0" fontId="208" fillId="0" borderId="19" xfId="0" applyFont="1" applyBorder="1" applyAlignment="1">
      <alignment horizontal="center" vertical="center" wrapText="1"/>
    </xf>
    <xf numFmtId="0" fontId="228" fillId="0" borderId="10" xfId="0" applyFont="1" applyBorder="1" applyAlignment="1">
      <alignment horizontal="right" vertical="center"/>
    </xf>
    <xf numFmtId="0" fontId="228" fillId="0" borderId="11" xfId="0" applyFont="1" applyBorder="1" applyAlignment="1">
      <alignment horizontal="right" vertical="center"/>
    </xf>
    <xf numFmtId="0" fontId="228" fillId="0" borderId="15" xfId="0" applyFont="1" applyBorder="1" applyAlignment="1">
      <alignment horizontal="right" vertical="center"/>
    </xf>
    <xf numFmtId="0" fontId="208" fillId="0" borderId="14" xfId="0" applyFont="1" applyBorder="1" applyAlignment="1">
      <alignment horizontal="right" vertical="center"/>
    </xf>
    <xf numFmtId="164" fontId="208" fillId="0" borderId="14" xfId="0" applyNumberFormat="1" applyFont="1" applyBorder="1" applyAlignment="1">
      <alignment horizontal="right" vertical="center"/>
    </xf>
    <xf numFmtId="0" fontId="226" fillId="0" borderId="14" xfId="0" applyFont="1" applyBorder="1" applyAlignment="1">
      <alignment horizontal="center" vertical="center" wrapText="1"/>
    </xf>
    <xf numFmtId="0" fontId="228" fillId="0" borderId="21" xfId="0" applyFont="1" applyBorder="1" applyAlignment="1">
      <alignment horizontal="right" vertical="center" wrapText="1"/>
    </xf>
    <xf numFmtId="3" fontId="228" fillId="0" borderId="10" xfId="0" applyNumberFormat="1" applyFont="1" applyBorder="1" applyAlignment="1">
      <alignment horizontal="right" vertical="center" wrapText="1"/>
    </xf>
    <xf numFmtId="164" fontId="228" fillId="0" borderId="31" xfId="0" applyNumberFormat="1" applyFont="1" applyBorder="1" applyAlignment="1">
      <alignment horizontal="right" vertical="center" wrapText="1"/>
    </xf>
    <xf numFmtId="0" fontId="228" fillId="0" borderId="11" xfId="0" applyFont="1" applyBorder="1" applyAlignment="1">
      <alignment horizontal="right" vertical="center" wrapText="1"/>
    </xf>
    <xf numFmtId="3" fontId="228" fillId="0" borderId="11" xfId="0" applyNumberFormat="1" applyFont="1" applyBorder="1" applyAlignment="1">
      <alignment horizontal="right" vertical="center" wrapText="1"/>
    </xf>
    <xf numFmtId="164" fontId="228" fillId="0" borderId="26" xfId="0" applyNumberFormat="1" applyFont="1" applyBorder="1" applyAlignment="1">
      <alignment horizontal="right" vertical="center" wrapText="1"/>
    </xf>
    <xf numFmtId="0" fontId="228" fillId="0" borderId="15" xfId="0" applyFont="1" applyBorder="1" applyAlignment="1">
      <alignment horizontal="right" vertical="center" wrapText="1"/>
    </xf>
    <xf numFmtId="3" fontId="228" fillId="0" borderId="15" xfId="0" applyNumberFormat="1" applyFont="1" applyBorder="1" applyAlignment="1">
      <alignment horizontal="right" vertical="center" wrapText="1"/>
    </xf>
    <xf numFmtId="164" fontId="228" fillId="0" borderId="32" xfId="0" applyNumberFormat="1" applyFont="1" applyBorder="1" applyAlignment="1">
      <alignment horizontal="right" vertical="center" wrapText="1"/>
    </xf>
    <xf numFmtId="164" fontId="209" fillId="0" borderId="19" xfId="0" applyNumberFormat="1" applyFont="1" applyBorder="1" applyAlignment="1">
      <alignment horizontal="right" vertical="center" wrapText="1"/>
    </xf>
    <xf numFmtId="0" fontId="231" fillId="0" borderId="17" xfId="0" applyFont="1" applyBorder="1" applyAlignment="1">
      <alignment vertical="center" wrapText="1"/>
    </xf>
    <xf numFmtId="0" fontId="231" fillId="0" borderId="0" xfId="0" applyFont="1" applyBorder="1" applyAlignment="1">
      <alignment vertical="center" wrapText="1"/>
    </xf>
    <xf numFmtId="0" fontId="217" fillId="0" borderId="0" xfId="0" applyFont="1" applyBorder="1" applyAlignment="1">
      <alignment/>
    </xf>
    <xf numFmtId="0" fontId="230" fillId="0" borderId="17" xfId="0" applyFont="1" applyBorder="1" applyAlignment="1">
      <alignment horizontal="center" vertical="center" wrapText="1"/>
    </xf>
    <xf numFmtId="0" fontId="209" fillId="0" borderId="0" xfId="0" applyFont="1" applyBorder="1" applyAlignment="1">
      <alignment horizontal="center" vertical="center" wrapText="1"/>
    </xf>
    <xf numFmtId="0" fontId="230" fillId="0" borderId="0" xfId="0" applyFont="1" applyBorder="1" applyAlignment="1">
      <alignment horizontal="center" vertical="center" wrapText="1"/>
    </xf>
    <xf numFmtId="0" fontId="208" fillId="0" borderId="17" xfId="0" applyFont="1" applyBorder="1" applyAlignment="1">
      <alignment horizontal="right" vertical="center" wrapText="1"/>
    </xf>
    <xf numFmtId="3" fontId="208" fillId="0" borderId="0" xfId="0" applyNumberFormat="1" applyFont="1" applyBorder="1" applyAlignment="1">
      <alignment horizontal="right" vertical="center" wrapText="1"/>
    </xf>
    <xf numFmtId="164" fontId="208" fillId="0" borderId="0" xfId="0" applyNumberFormat="1" applyFont="1" applyBorder="1" applyAlignment="1">
      <alignment horizontal="right" vertical="center" wrapText="1"/>
    </xf>
    <xf numFmtId="3" fontId="209" fillId="0" borderId="17" xfId="0" applyNumberFormat="1" applyFont="1" applyBorder="1" applyAlignment="1">
      <alignment horizontal="right" vertical="center" wrapText="1"/>
    </xf>
    <xf numFmtId="3" fontId="209" fillId="0" borderId="0" xfId="0" applyNumberFormat="1" applyFont="1" applyBorder="1" applyAlignment="1">
      <alignment horizontal="right" vertical="center" wrapText="1"/>
    </xf>
    <xf numFmtId="164" fontId="209" fillId="0" borderId="0" xfId="0" applyNumberFormat="1" applyFont="1" applyBorder="1" applyAlignment="1">
      <alignment horizontal="right" vertical="center" wrapText="1"/>
    </xf>
    <xf numFmtId="0" fontId="217" fillId="0" borderId="12" xfId="0" applyFont="1" applyBorder="1" applyAlignment="1">
      <alignment/>
    </xf>
    <xf numFmtId="0" fontId="217" fillId="0" borderId="0" xfId="60" applyFont="1">
      <alignment/>
      <protection/>
    </xf>
    <xf numFmtId="1" fontId="232" fillId="0" borderId="16" xfId="42" applyNumberFormat="1" applyFont="1" applyBorder="1" applyAlignment="1">
      <alignment/>
    </xf>
    <xf numFmtId="0" fontId="233" fillId="0" borderId="0" xfId="60" applyFont="1" applyBorder="1" applyAlignment="1">
      <alignment/>
      <protection/>
    </xf>
    <xf numFmtId="0" fontId="233" fillId="0" borderId="0" xfId="60" applyFont="1" applyAlignment="1">
      <alignment horizontal="center"/>
      <protection/>
    </xf>
    <xf numFmtId="0" fontId="227" fillId="0" borderId="0" xfId="60" applyFont="1" applyAlignment="1">
      <alignment horizontal="center"/>
      <protection/>
    </xf>
    <xf numFmtId="167" fontId="210" fillId="0" borderId="22" xfId="42" applyNumberFormat="1" applyFont="1" applyBorder="1" applyAlignment="1">
      <alignment vertical="center" wrapText="1"/>
    </xf>
    <xf numFmtId="0" fontId="234" fillId="0" borderId="14" xfId="0" applyFont="1" applyBorder="1" applyAlignment="1">
      <alignment horizontal="center" vertical="center" wrapText="1"/>
    </xf>
    <xf numFmtId="167" fontId="210" fillId="0" borderId="28" xfId="42" applyNumberFormat="1" applyFont="1" applyBorder="1" applyAlignment="1">
      <alignment horizontal="right" vertical="center"/>
    </xf>
    <xf numFmtId="167" fontId="210" fillId="0" borderId="23" xfId="42" applyNumberFormat="1" applyFont="1" applyBorder="1" applyAlignment="1">
      <alignment horizontal="right" vertical="center"/>
    </xf>
    <xf numFmtId="167" fontId="38" fillId="0" borderId="0" xfId="0" applyNumberFormat="1" applyFont="1" applyAlignment="1">
      <alignment/>
    </xf>
    <xf numFmtId="167" fontId="211" fillId="0" borderId="14" xfId="42" applyNumberFormat="1" applyFont="1" applyBorder="1" applyAlignment="1">
      <alignment horizontal="right" vertical="center"/>
    </xf>
    <xf numFmtId="167" fontId="210" fillId="0" borderId="24" xfId="42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/>
    </xf>
    <xf numFmtId="0" fontId="79" fillId="0" borderId="0" xfId="0" applyFont="1" applyFill="1" applyAlignment="1">
      <alignment/>
    </xf>
    <xf numFmtId="1" fontId="210" fillId="0" borderId="28" xfId="0" applyNumberFormat="1" applyFont="1" applyBorder="1" applyAlignment="1">
      <alignment horizontal="center" vertical="center"/>
    </xf>
    <xf numFmtId="0" fontId="206" fillId="0" borderId="28" xfId="0" applyFont="1" applyBorder="1" applyAlignment="1">
      <alignment vertical="center"/>
    </xf>
    <xf numFmtId="0" fontId="206" fillId="0" borderId="23" xfId="0" applyFont="1" applyBorder="1" applyAlignment="1">
      <alignment vertical="center"/>
    </xf>
    <xf numFmtId="0" fontId="210" fillId="0" borderId="24" xfId="0" applyFont="1" applyBorder="1" applyAlignment="1">
      <alignment horizontal="center" vertical="center"/>
    </xf>
    <xf numFmtId="0" fontId="206" fillId="0" borderId="25" xfId="0" applyFont="1" applyBorder="1" applyAlignment="1">
      <alignment vertical="center"/>
    </xf>
    <xf numFmtId="0" fontId="217" fillId="0" borderId="16" xfId="0" applyFont="1" applyBorder="1" applyAlignment="1">
      <alignment/>
    </xf>
    <xf numFmtId="0" fontId="235" fillId="0" borderId="16" xfId="0" applyFont="1" applyFill="1" applyBorder="1" applyAlignment="1">
      <alignment/>
    </xf>
    <xf numFmtId="167" fontId="211" fillId="0" borderId="14" xfId="42" applyNumberFormat="1" applyFont="1" applyFill="1" applyBorder="1" applyAlignment="1">
      <alignment horizontal="right" vertical="center"/>
    </xf>
    <xf numFmtId="0" fontId="208" fillId="0" borderId="22" xfId="0" applyFont="1" applyBorder="1" applyAlignment="1">
      <alignment horizontal="center" vertical="center" wrapText="1"/>
    </xf>
    <xf numFmtId="0" fontId="206" fillId="0" borderId="22" xfId="0" applyFont="1" applyBorder="1" applyAlignment="1">
      <alignment vertical="center" wrapText="1"/>
    </xf>
    <xf numFmtId="0" fontId="208" fillId="0" borderId="23" xfId="0" applyFont="1" applyBorder="1" applyAlignment="1">
      <alignment horizontal="center" vertical="center" wrapText="1"/>
    </xf>
    <xf numFmtId="0" fontId="206" fillId="0" borderId="23" xfId="0" applyFont="1" applyBorder="1" applyAlignment="1">
      <alignment vertical="center" wrapText="1"/>
    </xf>
    <xf numFmtId="0" fontId="208" fillId="0" borderId="24" xfId="0" applyFont="1" applyBorder="1" applyAlignment="1">
      <alignment horizontal="center" vertical="center" wrapText="1"/>
    </xf>
    <xf numFmtId="0" fontId="206" fillId="0" borderId="24" xfId="0" applyFont="1" applyBorder="1" applyAlignment="1">
      <alignment vertical="center" wrapText="1"/>
    </xf>
    <xf numFmtId="164" fontId="210" fillId="0" borderId="10" xfId="0" applyNumberFormat="1" applyFont="1" applyBorder="1" applyAlignment="1">
      <alignment horizontal="center" vertical="center" wrapText="1"/>
    </xf>
    <xf numFmtId="164" fontId="210" fillId="0" borderId="11" xfId="0" applyNumberFormat="1" applyFont="1" applyBorder="1" applyAlignment="1">
      <alignment horizontal="center" vertical="center" wrapText="1"/>
    </xf>
    <xf numFmtId="164" fontId="210" fillId="0" borderId="15" xfId="0" applyNumberFormat="1" applyFont="1" applyBorder="1" applyAlignment="1">
      <alignment horizontal="center" vertical="center" wrapText="1"/>
    </xf>
    <xf numFmtId="3" fontId="211" fillId="0" borderId="14" xfId="0" applyNumberFormat="1" applyFont="1" applyBorder="1" applyAlignment="1">
      <alignment horizontal="center" vertical="center" wrapText="1"/>
    </xf>
    <xf numFmtId="164" fontId="211" fillId="0" borderId="14" xfId="0" applyNumberFormat="1" applyFont="1" applyBorder="1" applyAlignment="1">
      <alignment horizontal="center" vertical="center" wrapText="1"/>
    </xf>
    <xf numFmtId="0" fontId="222" fillId="0" borderId="14" xfId="0" applyNumberFormat="1" applyFont="1" applyBorder="1" applyAlignment="1">
      <alignment horizontal="center" vertical="center" wrapText="1"/>
    </xf>
    <xf numFmtId="0" fontId="208" fillId="0" borderId="15" xfId="0" applyFont="1" applyBorder="1" applyAlignment="1">
      <alignment vertical="center" wrapText="1"/>
    </xf>
    <xf numFmtId="164" fontId="226" fillId="0" borderId="10" xfId="0" applyNumberFormat="1" applyFont="1" applyBorder="1" applyAlignment="1">
      <alignment vertical="center" wrapText="1"/>
    </xf>
    <xf numFmtId="164" fontId="226" fillId="0" borderId="11" xfId="0" applyNumberFormat="1" applyFont="1" applyBorder="1" applyAlignment="1">
      <alignment vertical="center" wrapText="1"/>
    </xf>
    <xf numFmtId="164" fontId="226" fillId="0" borderId="15" xfId="0" applyNumberFormat="1" applyFont="1" applyBorder="1" applyAlignment="1">
      <alignment vertical="center" wrapText="1"/>
    </xf>
    <xf numFmtId="167" fontId="209" fillId="0" borderId="14" xfId="42" applyNumberFormat="1" applyFont="1" applyBorder="1" applyAlignment="1">
      <alignment vertical="center" wrapText="1"/>
    </xf>
    <xf numFmtId="167" fontId="209" fillId="0" borderId="14" xfId="42" applyNumberFormat="1" applyFont="1" applyFill="1" applyBorder="1" applyAlignment="1">
      <alignment vertical="center" wrapText="1"/>
    </xf>
    <xf numFmtId="164" fontId="230" fillId="0" borderId="14" xfId="0" applyNumberFormat="1" applyFont="1" applyBorder="1" applyAlignment="1">
      <alignment vertical="center" wrapText="1"/>
    </xf>
    <xf numFmtId="43" fontId="225" fillId="0" borderId="11" xfId="0" applyNumberFormat="1" applyFont="1" applyFill="1" applyBorder="1" applyAlignment="1">
      <alignment horizontal="right" vertical="center"/>
    </xf>
    <xf numFmtId="0" fontId="236" fillId="34" borderId="11" xfId="60" applyFont="1" applyFill="1" applyBorder="1" applyAlignment="1">
      <alignment vertical="center"/>
      <protection/>
    </xf>
    <xf numFmtId="0" fontId="234" fillId="34" borderId="14" xfId="60" applyFont="1" applyFill="1" applyBorder="1" applyAlignment="1">
      <alignment vertical="center"/>
      <protection/>
    </xf>
    <xf numFmtId="0" fontId="217" fillId="0" borderId="0" xfId="60" applyFont="1" applyAlignment="1">
      <alignment horizontal="center"/>
      <protection/>
    </xf>
    <xf numFmtId="0" fontId="222" fillId="0" borderId="14" xfId="60" applyFont="1" applyBorder="1" applyAlignment="1">
      <alignment horizontal="center"/>
      <protection/>
    </xf>
    <xf numFmtId="0" fontId="236" fillId="34" borderId="10" xfId="60" applyFont="1" applyFill="1" applyBorder="1" applyAlignment="1">
      <alignment horizontal="center" vertical="center"/>
      <protection/>
    </xf>
    <xf numFmtId="0" fontId="222" fillId="34" borderId="10" xfId="60" applyFont="1" applyFill="1" applyBorder="1" applyAlignment="1">
      <alignment vertical="center"/>
      <protection/>
    </xf>
    <xf numFmtId="0" fontId="236" fillId="34" borderId="11" xfId="60" applyFont="1" applyFill="1" applyBorder="1" applyAlignment="1">
      <alignment horizontal="center" vertical="center"/>
      <protection/>
    </xf>
    <xf numFmtId="0" fontId="222" fillId="34" borderId="11" xfId="60" applyFont="1" applyFill="1" applyBorder="1" applyAlignment="1">
      <alignment vertical="center"/>
      <protection/>
    </xf>
    <xf numFmtId="0" fontId="236" fillId="34" borderId="18" xfId="60" applyFont="1" applyFill="1" applyBorder="1" applyAlignment="1">
      <alignment horizontal="center" vertical="center"/>
      <protection/>
    </xf>
    <xf numFmtId="0" fontId="222" fillId="34" borderId="18" xfId="60" applyFont="1" applyFill="1" applyBorder="1" applyAlignment="1">
      <alignment vertical="center"/>
      <protection/>
    </xf>
    <xf numFmtId="0" fontId="236" fillId="0" borderId="0" xfId="60" applyFont="1" applyAlignment="1">
      <alignment horizontal="center"/>
      <protection/>
    </xf>
    <xf numFmtId="0" fontId="236" fillId="0" borderId="0" xfId="60" applyFont="1">
      <alignment/>
      <protection/>
    </xf>
    <xf numFmtId="0" fontId="222" fillId="34" borderId="10" xfId="60" applyFont="1" applyFill="1" applyBorder="1" applyAlignment="1">
      <alignment horizontal="center" vertical="center"/>
      <protection/>
    </xf>
    <xf numFmtId="167" fontId="222" fillId="34" borderId="10" xfId="42" applyNumberFormat="1" applyFont="1" applyFill="1" applyBorder="1" applyAlignment="1">
      <alignment vertical="center"/>
    </xf>
    <xf numFmtId="0" fontId="222" fillId="34" borderId="11" xfId="60" applyFont="1" applyFill="1" applyBorder="1" applyAlignment="1">
      <alignment horizontal="center" vertical="center"/>
      <protection/>
    </xf>
    <xf numFmtId="167" fontId="222" fillId="34" borderId="11" xfId="42" applyNumberFormat="1" applyFont="1" applyFill="1" applyBorder="1" applyAlignment="1">
      <alignment vertical="center"/>
    </xf>
    <xf numFmtId="0" fontId="222" fillId="34" borderId="18" xfId="60" applyFont="1" applyFill="1" applyBorder="1" applyAlignment="1">
      <alignment horizontal="center" vertical="center"/>
      <protection/>
    </xf>
    <xf numFmtId="167" fontId="222" fillId="34" borderId="18" xfId="42" applyNumberFormat="1" applyFont="1" applyFill="1" applyBorder="1" applyAlignment="1">
      <alignment vertical="center"/>
    </xf>
    <xf numFmtId="0" fontId="234" fillId="0" borderId="14" xfId="60" applyFont="1" applyBorder="1" applyAlignment="1">
      <alignment vertical="center"/>
      <protection/>
    </xf>
    <xf numFmtId="167" fontId="223" fillId="0" borderId="14" xfId="42" applyNumberFormat="1" applyFont="1" applyBorder="1" applyAlignment="1">
      <alignment vertical="center"/>
    </xf>
    <xf numFmtId="167" fontId="237" fillId="0" borderId="14" xfId="42" applyNumberFormat="1" applyFont="1" applyBorder="1" applyAlignment="1">
      <alignment vertical="center"/>
    </xf>
    <xf numFmtId="0" fontId="238" fillId="0" borderId="0" xfId="60" applyFont="1" applyBorder="1" applyAlignment="1">
      <alignment horizontal="center"/>
      <protection/>
    </xf>
    <xf numFmtId="0" fontId="238" fillId="34" borderId="0" xfId="60" applyFont="1" applyFill="1" applyBorder="1">
      <alignment/>
      <protection/>
    </xf>
    <xf numFmtId="0" fontId="238" fillId="0" borderId="0" xfId="60" applyFont="1" applyBorder="1">
      <alignment/>
      <protection/>
    </xf>
    <xf numFmtId="0" fontId="239" fillId="0" borderId="0" xfId="60" applyFont="1" applyBorder="1">
      <alignment/>
      <protection/>
    </xf>
    <xf numFmtId="0" fontId="210" fillId="0" borderId="0" xfId="60" applyFont="1">
      <alignment/>
      <protection/>
    </xf>
    <xf numFmtId="0" fontId="240" fillId="0" borderId="0" xfId="60" applyFont="1">
      <alignment/>
      <protection/>
    </xf>
    <xf numFmtId="0" fontId="221" fillId="0" borderId="0" xfId="60" applyFont="1" applyAlignment="1">
      <alignment horizontal="left" indent="4"/>
      <protection/>
    </xf>
    <xf numFmtId="0" fontId="241" fillId="0" borderId="0" xfId="60" applyFont="1" applyAlignment="1">
      <alignment horizontal="center"/>
      <protection/>
    </xf>
    <xf numFmtId="0" fontId="242" fillId="0" borderId="0" xfId="60" applyFont="1" applyAlignment="1">
      <alignment/>
      <protection/>
    </xf>
    <xf numFmtId="0" fontId="243" fillId="0" borderId="0" xfId="0" applyFont="1" applyAlignment="1">
      <alignment vertical="center"/>
    </xf>
    <xf numFmtId="167" fontId="244" fillId="0" borderId="11" xfId="42" applyNumberFormat="1" applyFont="1" applyFill="1" applyBorder="1" applyAlignment="1">
      <alignment horizontal="right" vertical="center"/>
    </xf>
    <xf numFmtId="167" fontId="245" fillId="0" borderId="11" xfId="42" applyNumberFormat="1" applyFont="1" applyFill="1" applyBorder="1" applyAlignment="1">
      <alignment horizontal="right" vertical="center"/>
    </xf>
    <xf numFmtId="167" fontId="246" fillId="0" borderId="11" xfId="42" applyNumberFormat="1" applyFont="1" applyFill="1" applyBorder="1" applyAlignment="1">
      <alignment horizontal="right" vertical="center"/>
    </xf>
    <xf numFmtId="167" fontId="247" fillId="0" borderId="11" xfId="42" applyNumberFormat="1" applyFont="1" applyFill="1" applyBorder="1" applyAlignment="1">
      <alignment horizontal="right" vertical="center"/>
    </xf>
    <xf numFmtId="167" fontId="248" fillId="0" borderId="11" xfId="42" applyNumberFormat="1" applyFont="1" applyFill="1" applyBorder="1" applyAlignment="1">
      <alignment horizontal="right" vertical="center"/>
    </xf>
    <xf numFmtId="167" fontId="247" fillId="0" borderId="18" xfId="42" applyNumberFormat="1" applyFont="1" applyFill="1" applyBorder="1" applyAlignment="1">
      <alignment horizontal="right" vertical="center"/>
    </xf>
    <xf numFmtId="167" fontId="247" fillId="0" borderId="15" xfId="42" applyNumberFormat="1" applyFont="1" applyFill="1" applyBorder="1" applyAlignment="1">
      <alignment horizontal="right" vertical="center"/>
    </xf>
    <xf numFmtId="167" fontId="247" fillId="0" borderId="21" xfId="42" applyNumberFormat="1" applyFont="1" applyFill="1" applyBorder="1" applyAlignment="1">
      <alignment horizontal="right" vertical="center"/>
    </xf>
    <xf numFmtId="164" fontId="247" fillId="0" borderId="11" xfId="42" applyNumberFormat="1" applyFont="1" applyFill="1" applyBorder="1" applyAlignment="1">
      <alignment horizontal="right" vertical="center"/>
    </xf>
    <xf numFmtId="164" fontId="247" fillId="0" borderId="15" xfId="0" applyNumberFormat="1" applyFont="1" applyFill="1" applyBorder="1" applyAlignment="1">
      <alignment horizontal="right" vertical="center"/>
    </xf>
    <xf numFmtId="0" fontId="249" fillId="0" borderId="0" xfId="0" applyFont="1" applyAlignment="1">
      <alignment vertical="center"/>
    </xf>
    <xf numFmtId="167" fontId="215" fillId="0" borderId="11" xfId="42" applyNumberFormat="1" applyFont="1" applyFill="1" applyBorder="1" applyAlignment="1">
      <alignment horizontal="right" vertical="center"/>
    </xf>
    <xf numFmtId="167" fontId="250" fillId="0" borderId="11" xfId="42" applyNumberFormat="1" applyFont="1" applyFill="1" applyBorder="1" applyAlignment="1">
      <alignment horizontal="right" vertical="center"/>
    </xf>
    <xf numFmtId="167" fontId="251" fillId="0" borderId="11" xfId="42" applyNumberFormat="1" applyFont="1" applyFill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67" fontId="252" fillId="0" borderId="11" xfId="42" applyNumberFormat="1" applyFont="1" applyFill="1" applyBorder="1" applyAlignment="1">
      <alignment horizontal="right" vertical="center"/>
    </xf>
    <xf numFmtId="167" fontId="251" fillId="0" borderId="11" xfId="42" applyNumberFormat="1" applyFont="1" applyFill="1" applyBorder="1" applyAlignment="1">
      <alignment horizontal="right" vertical="center" wrapText="1"/>
    </xf>
    <xf numFmtId="167" fontId="47" fillId="0" borderId="11" xfId="42" applyNumberFormat="1" applyFont="1" applyFill="1" applyBorder="1" applyAlignment="1">
      <alignment horizontal="right" vertical="center" wrapText="1"/>
    </xf>
    <xf numFmtId="43" fontId="41" fillId="35" borderId="11" xfId="0" applyNumberFormat="1" applyFont="1" applyFill="1" applyBorder="1" applyAlignment="1">
      <alignment horizontal="right" vertical="center"/>
    </xf>
    <xf numFmtId="166" fontId="222" fillId="35" borderId="11" xfId="0" applyNumberFormat="1" applyFont="1" applyFill="1" applyBorder="1" applyAlignment="1">
      <alignment horizontal="right" vertical="center"/>
    </xf>
    <xf numFmtId="0" fontId="252" fillId="0" borderId="11" xfId="0" applyFont="1" applyFill="1" applyBorder="1" applyAlignment="1">
      <alignment horizontal="right" vertical="center"/>
    </xf>
    <xf numFmtId="166" fontId="222" fillId="35" borderId="15" xfId="0" applyNumberFormat="1" applyFont="1" applyFill="1" applyBorder="1" applyAlignment="1">
      <alignment horizontal="right" vertical="center"/>
    </xf>
    <xf numFmtId="167" fontId="206" fillId="0" borderId="11" xfId="42" applyNumberFormat="1" applyFont="1" applyBorder="1" applyAlignment="1">
      <alignment horizontal="center" vertical="center" wrapText="1"/>
    </xf>
    <xf numFmtId="0" fontId="222" fillId="0" borderId="14" xfId="0" applyFont="1" applyBorder="1" applyAlignment="1">
      <alignment horizontal="center" vertical="center" wrapText="1"/>
    </xf>
    <xf numFmtId="167" fontId="57" fillId="0" borderId="21" xfId="42" applyNumberFormat="1" applyFont="1" applyFill="1" applyBorder="1" applyAlignment="1">
      <alignment horizontal="right" vertical="center" wrapText="1"/>
    </xf>
    <xf numFmtId="167" fontId="57" fillId="0" borderId="15" xfId="42" applyNumberFormat="1" applyFont="1" applyFill="1" applyBorder="1" applyAlignment="1">
      <alignment horizontal="right" vertical="center" wrapText="1"/>
    </xf>
    <xf numFmtId="167" fontId="208" fillId="0" borderId="11" xfId="42" applyNumberFormat="1" applyFont="1" applyBorder="1" applyAlignment="1">
      <alignment horizontal="center" vertical="center" wrapText="1"/>
    </xf>
    <xf numFmtId="167" fontId="234" fillId="34" borderId="14" xfId="42" applyNumberFormat="1" applyFont="1" applyFill="1" applyBorder="1" applyAlignment="1">
      <alignment vertical="center"/>
    </xf>
    <xf numFmtId="0" fontId="253" fillId="0" borderId="0" xfId="0" applyFont="1" applyAlignment="1">
      <alignment/>
    </xf>
    <xf numFmtId="0" fontId="254" fillId="0" borderId="0" xfId="0" applyFont="1" applyAlignment="1">
      <alignment/>
    </xf>
    <xf numFmtId="167" fontId="23" fillId="0" borderId="22" xfId="42" applyNumberFormat="1" applyFont="1" applyBorder="1" applyAlignment="1">
      <alignment vertical="center" wrapText="1"/>
    </xf>
    <xf numFmtId="167" fontId="23" fillId="0" borderId="23" xfId="42" applyNumberFormat="1" applyFont="1" applyBorder="1" applyAlignment="1">
      <alignment vertical="center" wrapText="1"/>
    </xf>
    <xf numFmtId="167" fontId="23" fillId="0" borderId="24" xfId="42" applyNumberFormat="1" applyFont="1" applyBorder="1" applyAlignment="1">
      <alignment vertical="center" wrapText="1"/>
    </xf>
    <xf numFmtId="167" fontId="24" fillId="0" borderId="14" xfId="42" applyNumberFormat="1" applyFont="1" applyBorder="1" applyAlignment="1">
      <alignment vertical="center" wrapText="1"/>
    </xf>
    <xf numFmtId="167" fontId="24" fillId="0" borderId="14" xfId="42" applyNumberFormat="1" applyFont="1" applyFill="1" applyBorder="1" applyAlignment="1">
      <alignment vertical="center" wrapText="1"/>
    </xf>
    <xf numFmtId="2" fontId="23" fillId="0" borderId="14" xfId="0" applyNumberFormat="1" applyFont="1" applyBorder="1" applyAlignment="1">
      <alignment vertical="center" wrapText="1"/>
    </xf>
    <xf numFmtId="167" fontId="243" fillId="0" borderId="22" xfId="42" applyNumberFormat="1" applyFont="1" applyBorder="1" applyAlignment="1">
      <alignment vertical="center" wrapText="1"/>
    </xf>
    <xf numFmtId="167" fontId="243" fillId="0" borderId="23" xfId="42" applyNumberFormat="1" applyFont="1" applyBorder="1" applyAlignment="1">
      <alignment vertical="center" wrapText="1"/>
    </xf>
    <xf numFmtId="167" fontId="243" fillId="0" borderId="24" xfId="42" applyNumberFormat="1" applyFont="1" applyBorder="1" applyAlignment="1">
      <alignment vertical="center" wrapText="1"/>
    </xf>
    <xf numFmtId="167" fontId="243" fillId="0" borderId="22" xfId="42" applyNumberFormat="1" applyFont="1" applyFill="1" applyBorder="1" applyAlignment="1">
      <alignment vertical="center" wrapText="1"/>
    </xf>
    <xf numFmtId="167" fontId="243" fillId="0" borderId="23" xfId="42" applyNumberFormat="1" applyFont="1" applyFill="1" applyBorder="1" applyAlignment="1">
      <alignment vertical="center" wrapText="1"/>
    </xf>
    <xf numFmtId="167" fontId="243" fillId="0" borderId="24" xfId="42" applyNumberFormat="1" applyFont="1" applyFill="1" applyBorder="1" applyAlignment="1">
      <alignment vertical="center" wrapText="1"/>
    </xf>
    <xf numFmtId="0" fontId="0" fillId="0" borderId="30" xfId="0" applyFont="1" applyBorder="1" applyAlignment="1">
      <alignment/>
    </xf>
    <xf numFmtId="167" fontId="23" fillId="0" borderId="28" xfId="42" applyNumberFormat="1" applyFont="1" applyBorder="1" applyAlignment="1">
      <alignment horizontal="right" vertical="center"/>
    </xf>
    <xf numFmtId="168" fontId="23" fillId="0" borderId="28" xfId="0" applyNumberFormat="1" applyFont="1" applyBorder="1" applyAlignment="1">
      <alignment horizontal="center" vertical="center"/>
    </xf>
    <xf numFmtId="167" fontId="23" fillId="0" borderId="28" xfId="42" applyNumberFormat="1" applyFont="1" applyFill="1" applyBorder="1" applyAlignment="1">
      <alignment horizontal="right" vertical="center"/>
    </xf>
    <xf numFmtId="167" fontId="23" fillId="0" borderId="23" xfId="42" applyNumberFormat="1" applyFont="1" applyBorder="1" applyAlignment="1">
      <alignment horizontal="right" vertical="center"/>
    </xf>
    <xf numFmtId="167" fontId="23" fillId="0" borderId="28" xfId="0" applyNumberFormat="1" applyFont="1" applyBorder="1" applyAlignment="1">
      <alignment horizontal="center" vertical="center"/>
    </xf>
    <xf numFmtId="167" fontId="24" fillId="0" borderId="14" xfId="42" applyNumberFormat="1" applyFont="1" applyBorder="1" applyAlignment="1">
      <alignment horizontal="right" vertical="center"/>
    </xf>
    <xf numFmtId="167" fontId="24" fillId="0" borderId="14" xfId="42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86" fillId="0" borderId="28" xfId="0" applyFont="1" applyBorder="1" applyAlignment="1">
      <alignment vertical="center" wrapText="1"/>
    </xf>
    <xf numFmtId="0" fontId="211" fillId="0" borderId="14" xfId="42" applyNumberFormat="1" applyFont="1" applyBorder="1" applyAlignment="1">
      <alignment horizontal="center" vertical="center"/>
    </xf>
    <xf numFmtId="0" fontId="255" fillId="0" borderId="14" xfId="0" applyFont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166" fontId="224" fillId="0" borderId="11" xfId="0" applyNumberFormat="1" applyFont="1" applyFill="1" applyBorder="1" applyAlignment="1">
      <alignment horizontal="right" vertical="center"/>
    </xf>
    <xf numFmtId="0" fontId="211" fillId="0" borderId="34" xfId="0" applyFont="1" applyBorder="1" applyAlignment="1">
      <alignment horizontal="center" vertical="center" wrapText="1"/>
    </xf>
    <xf numFmtId="167" fontId="206" fillId="0" borderId="11" xfId="42" applyNumberFormat="1" applyFont="1" applyBorder="1" applyAlignment="1">
      <alignment horizontal="center" vertical="center" wrapText="1"/>
    </xf>
    <xf numFmtId="0" fontId="222" fillId="0" borderId="14" xfId="0" applyFont="1" applyBorder="1" applyAlignment="1">
      <alignment horizontal="center" vertical="center" wrapText="1"/>
    </xf>
    <xf numFmtId="0" fontId="210" fillId="0" borderId="14" xfId="0" applyFont="1" applyBorder="1" applyAlignment="1">
      <alignment horizontal="center" vertical="center" wrapText="1"/>
    </xf>
    <xf numFmtId="164" fontId="210" fillId="0" borderId="22" xfId="0" applyNumberFormat="1" applyFont="1" applyBorder="1" applyAlignment="1">
      <alignment vertical="center" wrapText="1"/>
    </xf>
    <xf numFmtId="167" fontId="210" fillId="0" borderId="22" xfId="42" applyNumberFormat="1" applyFont="1" applyFill="1" applyBorder="1" applyAlignment="1">
      <alignment vertical="center" wrapText="1"/>
    </xf>
    <xf numFmtId="164" fontId="210" fillId="0" borderId="22" xfId="0" applyNumberFormat="1" applyFont="1" applyFill="1" applyBorder="1" applyAlignment="1">
      <alignment horizontal="center" vertical="center" wrapText="1"/>
    </xf>
    <xf numFmtId="164" fontId="210" fillId="0" borderId="23" xfId="0" applyNumberFormat="1" applyFont="1" applyBorder="1" applyAlignment="1">
      <alignment vertical="center" wrapText="1"/>
    </xf>
    <xf numFmtId="167" fontId="210" fillId="0" borderId="23" xfId="42" applyNumberFormat="1" applyFont="1" applyFill="1" applyBorder="1" applyAlignment="1">
      <alignment vertical="center" wrapText="1"/>
    </xf>
    <xf numFmtId="164" fontId="210" fillId="0" borderId="23" xfId="0" applyNumberFormat="1" applyFont="1" applyFill="1" applyBorder="1" applyAlignment="1">
      <alignment horizontal="center" vertical="center" wrapText="1"/>
    </xf>
    <xf numFmtId="164" fontId="210" fillId="0" borderId="35" xfId="0" applyNumberFormat="1" applyFont="1" applyBorder="1" applyAlignment="1">
      <alignment vertical="center" wrapText="1"/>
    </xf>
    <xf numFmtId="167" fontId="210" fillId="0" borderId="24" xfId="42" applyNumberFormat="1" applyFont="1" applyFill="1" applyBorder="1" applyAlignment="1">
      <alignment vertical="center" wrapText="1"/>
    </xf>
    <xf numFmtId="164" fontId="210" fillId="0" borderId="24" xfId="0" applyNumberFormat="1" applyFont="1" applyFill="1" applyBorder="1" applyAlignment="1">
      <alignment horizontal="center" vertical="center" wrapText="1"/>
    </xf>
    <xf numFmtId="0" fontId="234" fillId="0" borderId="34" xfId="0" applyFont="1" applyBorder="1" applyAlignment="1">
      <alignment horizontal="center" vertical="center" wrapText="1"/>
    </xf>
    <xf numFmtId="0" fontId="234" fillId="0" borderId="20" xfId="0" applyFont="1" applyBorder="1" applyAlignment="1">
      <alignment horizontal="center" vertical="center" wrapText="1"/>
    </xf>
    <xf numFmtId="0" fontId="234" fillId="0" borderId="27" xfId="0" applyFont="1" applyBorder="1" applyAlignment="1">
      <alignment horizontal="center" vertical="center" wrapText="1"/>
    </xf>
    <xf numFmtId="1" fontId="33" fillId="0" borderId="23" xfId="42" applyNumberFormat="1" applyFont="1" applyFill="1" applyBorder="1" applyAlignment="1">
      <alignment vertical="center"/>
    </xf>
    <xf numFmtId="0" fontId="37" fillId="0" borderId="11" xfId="60" applyFont="1" applyFill="1" applyBorder="1" applyAlignment="1">
      <alignment horizontal="center" vertical="center"/>
      <protection/>
    </xf>
    <xf numFmtId="167" fontId="226" fillId="0" borderId="11" xfId="42" applyNumberFormat="1" applyFont="1" applyBorder="1" applyAlignment="1">
      <alignment horizontal="center" vertical="center" wrapText="1"/>
    </xf>
    <xf numFmtId="167" fontId="226" fillId="0" borderId="11" xfId="42" applyNumberFormat="1" applyFont="1" applyBorder="1" applyAlignment="1">
      <alignment vertical="center" wrapText="1"/>
    </xf>
    <xf numFmtId="167" fontId="222" fillId="0" borderId="11" xfId="42" applyNumberFormat="1" applyFont="1" applyBorder="1" applyAlignment="1">
      <alignment horizontal="center" vertical="center" wrapText="1"/>
    </xf>
    <xf numFmtId="167" fontId="222" fillId="0" borderId="11" xfId="42" applyNumberFormat="1" applyFont="1" applyBorder="1" applyAlignment="1">
      <alignment vertical="center" wrapText="1"/>
    </xf>
    <xf numFmtId="167" fontId="256" fillId="0" borderId="11" xfId="42" applyNumberFormat="1" applyFont="1" applyFill="1" applyBorder="1" applyAlignment="1">
      <alignment horizontal="right" vertical="center"/>
    </xf>
    <xf numFmtId="167" fontId="257" fillId="0" borderId="11" xfId="42" applyNumberFormat="1" applyFont="1" applyFill="1" applyBorder="1" applyAlignment="1">
      <alignment horizontal="right" vertical="center"/>
    </xf>
    <xf numFmtId="167" fontId="257" fillId="0" borderId="21" xfId="42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88" fillId="0" borderId="0" xfId="0" applyFont="1" applyFill="1" applyAlignment="1">
      <alignment vertical="center"/>
    </xf>
    <xf numFmtId="0" fontId="89" fillId="0" borderId="20" xfId="0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 quotePrefix="1">
      <alignment horizontal="center" vertical="center" wrapText="1"/>
    </xf>
    <xf numFmtId="0" fontId="91" fillId="0" borderId="20" xfId="0" applyFont="1" applyFill="1" applyBorder="1" applyAlignment="1" quotePrefix="1">
      <alignment horizontal="center" vertical="center" wrapText="1"/>
    </xf>
    <xf numFmtId="0" fontId="91" fillId="0" borderId="36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3" fontId="93" fillId="35" borderId="11" xfId="0" applyNumberFormat="1" applyFont="1" applyFill="1" applyBorder="1" applyAlignment="1">
      <alignment horizontal="center" vertical="center"/>
    </xf>
    <xf numFmtId="3" fontId="37" fillId="35" borderId="11" xfId="0" applyNumberFormat="1" applyFont="1" applyFill="1" applyBorder="1" applyAlignment="1">
      <alignment vertical="center" wrapText="1"/>
    </xf>
    <xf numFmtId="166" fontId="93" fillId="35" borderId="11" xfId="42" applyNumberFormat="1" applyFont="1" applyFill="1" applyBorder="1" applyAlignment="1">
      <alignment horizontal="center" vertical="center"/>
    </xf>
    <xf numFmtId="43" fontId="93" fillId="35" borderId="11" xfId="42" applyNumberFormat="1" applyFont="1" applyFill="1" applyBorder="1" applyAlignment="1">
      <alignment horizontal="right" vertical="center" wrapText="1"/>
    </xf>
    <xf numFmtId="166" fontId="93" fillId="35" borderId="11" xfId="42" applyNumberFormat="1" applyFont="1" applyFill="1" applyBorder="1" applyAlignment="1">
      <alignment horizontal="right" vertical="center" wrapText="1"/>
    </xf>
    <xf numFmtId="43" fontId="37" fillId="35" borderId="11" xfId="42" applyNumberFormat="1" applyFont="1" applyFill="1" applyBorder="1" applyAlignment="1">
      <alignment horizontal="right" vertical="center" wrapText="1"/>
    </xf>
    <xf numFmtId="166" fontId="37" fillId="35" borderId="11" xfId="42" applyNumberFormat="1" applyFont="1" applyFill="1" applyBorder="1" applyAlignment="1">
      <alignment horizontal="right" vertical="center" wrapText="1"/>
    </xf>
    <xf numFmtId="43" fontId="37" fillId="35" borderId="11" xfId="42" applyNumberFormat="1" applyFont="1" applyFill="1" applyBorder="1" applyAlignment="1" quotePrefix="1">
      <alignment horizontal="right" vertical="center" wrapText="1"/>
    </xf>
    <xf numFmtId="43" fontId="37" fillId="35" borderId="11" xfId="42" applyNumberFormat="1" applyFont="1" applyFill="1" applyBorder="1" applyAlignment="1">
      <alignment horizontal="center" vertical="center" wrapText="1"/>
    </xf>
    <xf numFmtId="3" fontId="93" fillId="0" borderId="11" xfId="0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vertical="center" wrapText="1"/>
    </xf>
    <xf numFmtId="166" fontId="93" fillId="0" borderId="11" xfId="42" applyNumberFormat="1" applyFont="1" applyFill="1" applyBorder="1" applyAlignment="1">
      <alignment horizontal="center" vertical="center"/>
    </xf>
    <xf numFmtId="166" fontId="93" fillId="0" borderId="11" xfId="42" applyNumberFormat="1" applyFont="1" applyFill="1" applyBorder="1" applyAlignment="1">
      <alignment horizontal="right" vertical="center" wrapText="1"/>
    </xf>
    <xf numFmtId="167" fontId="93" fillId="0" borderId="11" xfId="42" applyNumberFormat="1" applyFont="1" applyFill="1" applyBorder="1" applyAlignment="1">
      <alignment horizontal="right" vertical="center" wrapText="1"/>
    </xf>
    <xf numFmtId="43" fontId="93" fillId="0" borderId="11" xfId="42" applyNumberFormat="1" applyFont="1" applyFill="1" applyBorder="1" applyAlignment="1">
      <alignment horizontal="right" vertical="center" wrapText="1"/>
    </xf>
    <xf numFmtId="43" fontId="37" fillId="0" borderId="11" xfId="42" applyNumberFormat="1" applyFont="1" applyFill="1" applyBorder="1" applyAlignment="1">
      <alignment horizontal="right" vertical="center" wrapText="1"/>
    </xf>
    <xf numFmtId="43" fontId="37" fillId="0" borderId="11" xfId="42" applyNumberFormat="1" applyFont="1" applyFill="1" applyBorder="1" applyAlignment="1" quotePrefix="1">
      <alignment horizontal="right" vertical="center" wrapText="1"/>
    </xf>
    <xf numFmtId="166" fontId="37" fillId="0" borderId="11" xfId="42" applyNumberFormat="1" applyFont="1" applyFill="1" applyBorder="1" applyAlignment="1">
      <alignment horizontal="right" vertical="center" wrapText="1"/>
    </xf>
    <xf numFmtId="43" fontId="37" fillId="0" borderId="11" xfId="42" applyNumberFormat="1" applyFont="1" applyFill="1" applyBorder="1" applyAlignment="1">
      <alignment horizontal="center" vertical="center" wrapText="1"/>
    </xf>
    <xf numFmtId="43" fontId="93" fillId="0" borderId="11" xfId="42" applyFont="1" applyFill="1" applyBorder="1" applyAlignment="1">
      <alignment vertical="center"/>
    </xf>
    <xf numFmtId="0" fontId="56" fillId="0" borderId="29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167" fontId="37" fillId="0" borderId="11" xfId="42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/>
    </xf>
    <xf numFmtId="166" fontId="37" fillId="0" borderId="11" xfId="42" applyNumberFormat="1" applyFont="1" applyFill="1" applyBorder="1" applyAlignment="1">
      <alignment horizontal="center" vertical="center"/>
    </xf>
    <xf numFmtId="43" fontId="37" fillId="0" borderId="11" xfId="42" applyFont="1" applyFill="1" applyBorder="1" applyAlignment="1">
      <alignment horizontal="right" vertical="center" wrapText="1"/>
    </xf>
    <xf numFmtId="164" fontId="37" fillId="0" borderId="11" xfId="57" applyNumberFormat="1" applyFont="1" applyFill="1" applyBorder="1" applyAlignment="1">
      <alignment horizontal="right" vertical="center"/>
      <protection/>
    </xf>
    <xf numFmtId="43" fontId="37" fillId="0" borderId="11" xfId="42" applyFont="1" applyFill="1" applyBorder="1" applyAlignment="1">
      <alignment horizontal="center" vertical="center" wrapText="1"/>
    </xf>
    <xf numFmtId="43" fontId="37" fillId="0" borderId="11" xfId="42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3" fontId="37" fillId="35" borderId="11" xfId="0" applyNumberFormat="1" applyFont="1" applyFill="1" applyBorder="1" applyAlignment="1">
      <alignment horizontal="center" vertical="center"/>
    </xf>
    <xf numFmtId="166" fontId="37" fillId="35" borderId="11" xfId="42" applyNumberFormat="1" applyFont="1" applyFill="1" applyBorder="1" applyAlignment="1">
      <alignment horizontal="center" vertical="center"/>
    </xf>
    <xf numFmtId="4" fontId="37" fillId="35" borderId="11" xfId="0" applyNumberFormat="1" applyFont="1" applyFill="1" applyBorder="1" applyAlignment="1">
      <alignment horizontal="right" vertical="center"/>
    </xf>
    <xf numFmtId="167" fontId="37" fillId="35" borderId="11" xfId="42" applyNumberFormat="1" applyFont="1" applyFill="1" applyBorder="1" applyAlignment="1">
      <alignment horizontal="right" vertical="center" wrapText="1"/>
    </xf>
    <xf numFmtId="165" fontId="37" fillId="35" borderId="11" xfId="0" applyNumberFormat="1" applyFont="1" applyFill="1" applyBorder="1" applyAlignment="1">
      <alignment horizontal="right" vertical="center"/>
    </xf>
    <xf numFmtId="4" fontId="37" fillId="35" borderId="11" xfId="0" applyNumberFormat="1" applyFont="1" applyFill="1" applyBorder="1" applyAlignment="1">
      <alignment vertical="center" wrapText="1"/>
    </xf>
    <xf numFmtId="165" fontId="37" fillId="35" borderId="11" xfId="0" applyNumberFormat="1" applyFont="1" applyFill="1" applyBorder="1" applyAlignment="1">
      <alignment vertical="center" wrapText="1"/>
    </xf>
    <xf numFmtId="165" fontId="37" fillId="35" borderId="11" xfId="0" applyNumberFormat="1" applyFont="1" applyFill="1" applyBorder="1" applyAlignment="1">
      <alignment horizontal="center" vertical="center" wrapText="1"/>
    </xf>
    <xf numFmtId="43" fontId="37" fillId="35" borderId="11" xfId="42" applyFont="1" applyFill="1" applyBorder="1" applyAlignment="1">
      <alignment vertical="center"/>
    </xf>
    <xf numFmtId="0" fontId="41" fillId="35" borderId="29" xfId="0" applyFont="1" applyFill="1" applyBorder="1" applyAlignment="1">
      <alignment vertical="center"/>
    </xf>
    <xf numFmtId="0" fontId="41" fillId="35" borderId="0" xfId="0" applyFont="1" applyFill="1" applyAlignment="1">
      <alignment vertical="center"/>
    </xf>
    <xf numFmtId="0" fontId="27" fillId="35" borderId="0" xfId="0" applyFont="1" applyFill="1" applyAlignment="1">
      <alignment vertical="center"/>
    </xf>
    <xf numFmtId="165" fontId="37" fillId="0" borderId="11" xfId="0" applyNumberFormat="1" applyFont="1" applyFill="1" applyBorder="1" applyAlignment="1">
      <alignment horizontal="right" vertical="center"/>
    </xf>
    <xf numFmtId="165" fontId="37" fillId="0" borderId="11" xfId="0" applyNumberFormat="1" applyFont="1" applyFill="1" applyBorder="1" applyAlignment="1">
      <alignment vertical="center" wrapText="1"/>
    </xf>
    <xf numFmtId="165" fontId="37" fillId="0" borderId="11" xfId="0" applyNumberFormat="1" applyFont="1" applyFill="1" applyBorder="1" applyAlignment="1">
      <alignment horizontal="center" vertical="center" wrapText="1"/>
    </xf>
    <xf numFmtId="9" fontId="37" fillId="0" borderId="11" xfId="42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center" vertical="center" wrapText="1"/>
    </xf>
    <xf numFmtId="43" fontId="37" fillId="0" borderId="18" xfId="42" applyNumberFormat="1" applyFont="1" applyFill="1" applyBorder="1" applyAlignment="1">
      <alignment horizontal="right" vertical="center" wrapText="1"/>
    </xf>
    <xf numFmtId="43" fontId="37" fillId="0" borderId="18" xfId="42" applyFont="1" applyFill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3" fontId="37" fillId="0" borderId="15" xfId="0" applyNumberFormat="1" applyFont="1" applyFill="1" applyBorder="1" applyAlignment="1">
      <alignment vertical="center" wrapText="1"/>
    </xf>
    <xf numFmtId="3" fontId="37" fillId="0" borderId="15" xfId="0" applyNumberFormat="1" applyFont="1" applyFill="1" applyBorder="1" applyAlignment="1">
      <alignment horizontal="center" vertical="center" wrapText="1"/>
    </xf>
    <xf numFmtId="43" fontId="93" fillId="0" borderId="0" xfId="42" applyNumberFormat="1" applyFont="1" applyFill="1" applyBorder="1" applyAlignment="1">
      <alignment horizontal="right" vertical="center" wrapText="1"/>
    </xf>
    <xf numFmtId="43" fontId="93" fillId="0" borderId="0" xfId="42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43" fontId="37" fillId="0" borderId="0" xfId="42" applyNumberFormat="1" applyFont="1" applyFill="1" applyBorder="1" applyAlignment="1">
      <alignment horizontal="right" vertical="center" wrapText="1"/>
    </xf>
    <xf numFmtId="43" fontId="37" fillId="0" borderId="0" xfId="42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3" fontId="23" fillId="0" borderId="0" xfId="42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10" fillId="0" borderId="14" xfId="0" applyFont="1" applyBorder="1" applyAlignment="1">
      <alignment horizontal="center" vertical="center" wrapText="1"/>
    </xf>
    <xf numFmtId="0" fontId="37" fillId="0" borderId="11" xfId="60" applyFont="1" applyFill="1" applyBorder="1" applyAlignment="1">
      <alignment horizontal="justify" vertical="center" wrapText="1"/>
      <protection/>
    </xf>
    <xf numFmtId="43" fontId="93" fillId="35" borderId="11" xfId="42" applyFont="1" applyFill="1" applyBorder="1" applyAlignment="1">
      <alignment vertical="center"/>
    </xf>
    <xf numFmtId="0" fontId="56" fillId="35" borderId="29" xfId="0" applyFont="1" applyFill="1" applyBorder="1" applyAlignment="1">
      <alignment vertical="center"/>
    </xf>
    <xf numFmtId="0" fontId="56" fillId="35" borderId="0" xfId="0" applyFont="1" applyFill="1" applyAlignment="1">
      <alignment vertical="center"/>
    </xf>
    <xf numFmtId="0" fontId="39" fillId="35" borderId="0" xfId="0" applyFont="1" applyFill="1" applyAlignment="1">
      <alignment vertical="center"/>
    </xf>
    <xf numFmtId="4" fontId="258" fillId="35" borderId="11" xfId="0" applyNumberFormat="1" applyFont="1" applyFill="1" applyBorder="1" applyAlignment="1">
      <alignment vertical="center" wrapText="1"/>
    </xf>
    <xf numFmtId="167" fontId="258" fillId="0" borderId="11" xfId="42" applyNumberFormat="1" applyFont="1" applyFill="1" applyBorder="1" applyAlignment="1">
      <alignment horizontal="right" vertical="center" wrapText="1"/>
    </xf>
    <xf numFmtId="3" fontId="258" fillId="0" borderId="15" xfId="0" applyNumberFormat="1" applyFont="1" applyFill="1" applyBorder="1" applyAlignment="1">
      <alignment vertical="center" wrapText="1"/>
    </xf>
    <xf numFmtId="3" fontId="258" fillId="0" borderId="15" xfId="0" applyNumberFormat="1" applyFont="1" applyFill="1" applyBorder="1" applyAlignment="1">
      <alignment horizontal="center" vertical="center" wrapText="1"/>
    </xf>
    <xf numFmtId="167" fontId="206" fillId="34" borderId="21" xfId="42" applyNumberFormat="1" applyFont="1" applyFill="1" applyBorder="1" applyAlignment="1">
      <alignment horizontal="right" vertical="center"/>
    </xf>
    <xf numFmtId="0" fontId="206" fillId="34" borderId="21" xfId="42" applyNumberFormat="1" applyFont="1" applyFill="1" applyBorder="1" applyAlignment="1">
      <alignment horizontal="right" vertical="center"/>
    </xf>
    <xf numFmtId="167" fontId="206" fillId="0" borderId="21" xfId="42" applyNumberFormat="1" applyFont="1" applyFill="1" applyBorder="1" applyAlignment="1">
      <alignment horizontal="center" vertical="center"/>
    </xf>
    <xf numFmtId="0" fontId="206" fillId="0" borderId="21" xfId="42" applyNumberFormat="1" applyFont="1" applyFill="1" applyBorder="1" applyAlignment="1">
      <alignment horizontal="center" vertical="center"/>
    </xf>
    <xf numFmtId="3" fontId="216" fillId="0" borderId="14" xfId="0" applyNumberFormat="1" applyFont="1" applyFill="1" applyBorder="1" applyAlignment="1">
      <alignment horizontal="center" vertical="center" wrapText="1"/>
    </xf>
    <xf numFmtId="167" fontId="225" fillId="36" borderId="11" xfId="42" applyNumberFormat="1" applyFont="1" applyFill="1" applyBorder="1" applyAlignment="1">
      <alignment horizontal="right" vertical="center"/>
    </xf>
    <xf numFmtId="167" fontId="224" fillId="0" borderId="15" xfId="42" applyNumberFormat="1" applyFont="1" applyFill="1" applyBorder="1" applyAlignment="1">
      <alignment horizontal="right" vertical="center"/>
    </xf>
    <xf numFmtId="167" fontId="223" fillId="0" borderId="11" xfId="42" applyNumberFormat="1" applyFont="1" applyFill="1" applyBorder="1" applyAlignment="1">
      <alignment horizontal="right" vertical="center"/>
    </xf>
    <xf numFmtId="167" fontId="224" fillId="0" borderId="21" xfId="42" applyNumberFormat="1" applyFont="1" applyFill="1" applyBorder="1" applyAlignment="1">
      <alignment horizontal="right" vertical="center"/>
    </xf>
    <xf numFmtId="0" fontId="223" fillId="0" borderId="14" xfId="0" applyFont="1" applyFill="1" applyBorder="1" applyAlignment="1">
      <alignment horizontal="center" vertical="center" wrapText="1"/>
    </xf>
    <xf numFmtId="167" fontId="222" fillId="0" borderId="14" xfId="42" applyNumberFormat="1" applyFont="1" applyBorder="1" applyAlignment="1">
      <alignment horizontal="center" vertical="center"/>
    </xf>
    <xf numFmtId="167" fontId="224" fillId="0" borderId="18" xfId="42" applyNumberFormat="1" applyFont="1" applyFill="1" applyBorder="1" applyAlignment="1">
      <alignment horizontal="right" vertical="center"/>
    </xf>
    <xf numFmtId="167" fontId="221" fillId="0" borderId="11" xfId="42" applyNumberFormat="1" applyFont="1" applyFill="1" applyBorder="1" applyAlignment="1">
      <alignment horizontal="center" vertical="center"/>
    </xf>
    <xf numFmtId="3" fontId="222" fillId="0" borderId="26" xfId="0" applyNumberFormat="1" applyFont="1" applyBorder="1" applyAlignment="1">
      <alignment horizontal="right"/>
    </xf>
    <xf numFmtId="167" fontId="222" fillId="0" borderId="11" xfId="42" applyNumberFormat="1" applyFont="1" applyFill="1" applyBorder="1" applyAlignment="1">
      <alignment horizontal="right" vertical="center"/>
    </xf>
    <xf numFmtId="0" fontId="222" fillId="0" borderId="26" xfId="0" applyFont="1" applyBorder="1" applyAlignment="1">
      <alignment horizontal="right"/>
    </xf>
    <xf numFmtId="0" fontId="259" fillId="0" borderId="14" xfId="0" applyFont="1" applyFill="1" applyBorder="1" applyAlignment="1">
      <alignment horizontal="center" vertical="center" wrapText="1"/>
    </xf>
    <xf numFmtId="167" fontId="221" fillId="0" borderId="11" xfId="42" applyNumberFormat="1" applyFont="1" applyFill="1" applyBorder="1" applyAlignment="1">
      <alignment horizontal="right" vertical="center"/>
    </xf>
    <xf numFmtId="0" fontId="222" fillId="0" borderId="14" xfId="0" applyFont="1" applyBorder="1" applyAlignment="1">
      <alignment horizontal="center" vertical="center" wrapText="1"/>
    </xf>
    <xf numFmtId="167" fontId="260" fillId="0" borderId="11" xfId="42" applyNumberFormat="1" applyFont="1" applyFill="1" applyBorder="1" applyAlignment="1">
      <alignment horizontal="right" vertical="center"/>
    </xf>
    <xf numFmtId="167" fontId="261" fillId="0" borderId="11" xfId="42" applyNumberFormat="1" applyFont="1" applyFill="1" applyBorder="1" applyAlignment="1">
      <alignment horizontal="right" vertical="center"/>
    </xf>
    <xf numFmtId="167" fontId="221" fillId="0" borderId="0" xfId="42" applyNumberFormat="1" applyFont="1" applyAlignment="1">
      <alignment vertical="center"/>
    </xf>
    <xf numFmtId="0" fontId="224" fillId="0" borderId="0" xfId="0" applyFont="1" applyAlignment="1">
      <alignment vertical="center"/>
    </xf>
    <xf numFmtId="0" fontId="223" fillId="35" borderId="14" xfId="0" applyFont="1" applyFill="1" applyBorder="1" applyAlignment="1">
      <alignment horizontal="center" vertical="center" wrapText="1"/>
    </xf>
    <xf numFmtId="167" fontId="48" fillId="0" borderId="22" xfId="0" applyNumberFormat="1" applyFont="1" applyBorder="1" applyAlignment="1">
      <alignment horizontal="center" vertical="center"/>
    </xf>
    <xf numFmtId="167" fontId="48" fillId="0" borderId="23" xfId="0" applyNumberFormat="1" applyFont="1" applyBorder="1" applyAlignment="1">
      <alignment horizontal="center" vertical="center"/>
    </xf>
    <xf numFmtId="167" fontId="48" fillId="0" borderId="25" xfId="0" applyNumberFormat="1" applyFont="1" applyBorder="1" applyAlignment="1">
      <alignment horizontal="center" vertical="center"/>
    </xf>
    <xf numFmtId="167" fontId="53" fillId="0" borderId="14" xfId="0" applyNumberFormat="1" applyFont="1" applyBorder="1" applyAlignment="1">
      <alignment horizontal="center" vertical="center"/>
    </xf>
    <xf numFmtId="167" fontId="206" fillId="0" borderId="11" xfId="42" applyNumberFormat="1" applyFont="1" applyBorder="1" applyAlignment="1">
      <alignment horizontal="center" vertical="center" wrapText="1"/>
    </xf>
    <xf numFmtId="167" fontId="206" fillId="0" borderId="15" xfId="42" applyNumberFormat="1" applyFont="1" applyBorder="1" applyAlignment="1">
      <alignment horizontal="center" vertical="center" wrapText="1"/>
    </xf>
    <xf numFmtId="166" fontId="50" fillId="0" borderId="11" xfId="42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167" fontId="66" fillId="0" borderId="15" xfId="42" applyNumberFormat="1" applyFont="1" applyBorder="1" applyAlignment="1">
      <alignment horizontal="center" vertical="center" wrapText="1"/>
    </xf>
    <xf numFmtId="167" fontId="54" fillId="0" borderId="15" xfId="42" applyNumberFormat="1" applyFont="1" applyBorder="1" applyAlignment="1">
      <alignment horizontal="center" vertical="center" wrapText="1"/>
    </xf>
    <xf numFmtId="167" fontId="32" fillId="0" borderId="15" xfId="42" applyNumberFormat="1" applyFont="1" applyBorder="1" applyAlignment="1">
      <alignment horizontal="center" vertical="center" wrapText="1"/>
    </xf>
    <xf numFmtId="167" fontId="219" fillId="0" borderId="15" xfId="42" applyNumberFormat="1" applyFont="1" applyBorder="1" applyAlignment="1">
      <alignment vertical="center" wrapText="1"/>
    </xf>
    <xf numFmtId="164" fontId="32" fillId="0" borderId="15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166" fontId="50" fillId="0" borderId="26" xfId="42" applyNumberFormat="1" applyFont="1" applyBorder="1" applyAlignment="1">
      <alignment horizontal="center" vertical="center" wrapText="1"/>
    </xf>
    <xf numFmtId="166" fontId="50" fillId="0" borderId="32" xfId="42" applyNumberFormat="1" applyFont="1" applyBorder="1" applyAlignment="1">
      <alignment horizontal="center" vertical="center" wrapText="1"/>
    </xf>
    <xf numFmtId="166" fontId="47" fillId="0" borderId="19" xfId="42" applyNumberFormat="1" applyFont="1" applyBorder="1" applyAlignment="1">
      <alignment horizontal="center" vertical="center" wrapText="1"/>
    </xf>
    <xf numFmtId="0" fontId="210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1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24" fillId="0" borderId="14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67" fontId="53" fillId="0" borderId="0" xfId="0" applyNumberFormat="1" applyFont="1" applyBorder="1" applyAlignment="1">
      <alignment horizontal="center" vertical="center"/>
    </xf>
    <xf numFmtId="0" fontId="216" fillId="0" borderId="0" xfId="0" applyFont="1" applyAlignment="1">
      <alignment/>
    </xf>
    <xf numFmtId="0" fontId="21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14" fontId="50" fillId="0" borderId="22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50" fillId="0" borderId="2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23" fillId="0" borderId="34" xfId="0" applyFont="1" applyBorder="1" applyAlignment="1">
      <alignment vertical="center"/>
    </xf>
    <xf numFmtId="0" fontId="210" fillId="0" borderId="28" xfId="0" applyFont="1" applyBorder="1" applyAlignment="1">
      <alignment horizontal="center" vertical="center" wrapText="1"/>
    </xf>
    <xf numFmtId="166" fontId="251" fillId="0" borderId="11" xfId="42" applyNumberFormat="1" applyFont="1" applyFill="1" applyBorder="1" applyAlignment="1">
      <alignment horizontal="right" vertical="center" wrapText="1"/>
    </xf>
    <xf numFmtId="166" fontId="251" fillId="0" borderId="11" xfId="42" applyNumberFormat="1" applyFont="1" applyFill="1" applyBorder="1" applyAlignment="1">
      <alignment vertical="center" wrapText="1"/>
    </xf>
    <xf numFmtId="167" fontId="219" fillId="0" borderId="21" xfId="42" applyNumberFormat="1" applyFont="1" applyBorder="1" applyAlignment="1">
      <alignment horizontal="center" vertical="center" wrapText="1"/>
    </xf>
    <xf numFmtId="164" fontId="32" fillId="0" borderId="21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22" fillId="0" borderId="14" xfId="0" applyFont="1" applyBorder="1" applyAlignment="1">
      <alignment horizontal="center" vertical="center" wrapText="1"/>
    </xf>
    <xf numFmtId="167" fontId="222" fillId="0" borderId="11" xfId="42" applyNumberFormat="1" applyFont="1" applyBorder="1" applyAlignment="1">
      <alignment horizontal="center" vertical="center"/>
    </xf>
    <xf numFmtId="1" fontId="206" fillId="0" borderId="11" xfId="42" applyNumberFormat="1" applyFont="1" applyFill="1" applyBorder="1" applyAlignment="1">
      <alignment horizontal="center" vertical="center"/>
    </xf>
    <xf numFmtId="166" fontId="222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167" fontId="222" fillId="0" borderId="11" xfId="42" applyNumberFormat="1" applyFont="1" applyFill="1" applyBorder="1" applyAlignment="1">
      <alignment vertical="center"/>
    </xf>
    <xf numFmtId="164" fontId="222" fillId="0" borderId="11" xfId="0" applyNumberFormat="1" applyFont="1" applyBorder="1" applyAlignment="1">
      <alignment vertical="center"/>
    </xf>
    <xf numFmtId="167" fontId="206" fillId="0" borderId="11" xfId="42" applyNumberFormat="1" applyFont="1" applyBorder="1" applyAlignment="1">
      <alignment horizontal="center" vertical="center" wrapText="1"/>
    </xf>
    <xf numFmtId="0" fontId="210" fillId="0" borderId="14" xfId="0" applyFont="1" applyBorder="1" applyAlignment="1">
      <alignment horizontal="center" vertical="center" wrapText="1"/>
    </xf>
    <xf numFmtId="167" fontId="32" fillId="0" borderId="21" xfId="42" applyNumberFormat="1" applyFont="1" applyBorder="1" applyAlignment="1">
      <alignment horizontal="center" vertical="center" wrapText="1"/>
    </xf>
    <xf numFmtId="164" fontId="216" fillId="34" borderId="14" xfId="42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62" fillId="0" borderId="11" xfId="0" applyFont="1" applyBorder="1" applyAlignment="1">
      <alignment/>
    </xf>
    <xf numFmtId="0" fontId="263" fillId="0" borderId="11" xfId="0" applyFont="1" applyBorder="1" applyAlignment="1">
      <alignment/>
    </xf>
    <xf numFmtId="0" fontId="262" fillId="0" borderId="15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2" fillId="0" borderId="11" xfId="0" applyFont="1" applyBorder="1" applyAlignment="1">
      <alignment horizontal="center"/>
    </xf>
    <xf numFmtId="0" fontId="263" fillId="0" borderId="11" xfId="0" applyFont="1" applyBorder="1" applyAlignment="1">
      <alignment horizontal="center"/>
    </xf>
    <xf numFmtId="0" fontId="262" fillId="0" borderId="15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206" fillId="0" borderId="11" xfId="0" applyFont="1" applyBorder="1" applyAlignment="1">
      <alignment horizontal="center"/>
    </xf>
    <xf numFmtId="1" fontId="55" fillId="0" borderId="0" xfId="60" applyNumberFormat="1" applyFont="1" applyFill="1" applyBorder="1" applyAlignment="1">
      <alignment horizontal="center"/>
      <protection/>
    </xf>
    <xf numFmtId="166" fontId="206" fillId="0" borderId="11" xfId="42" applyNumberFormat="1" applyFont="1" applyBorder="1" applyAlignment="1">
      <alignment horizontal="center" vertical="center" wrapText="1"/>
    </xf>
    <xf numFmtId="168" fontId="23" fillId="0" borderId="28" xfId="4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64" fillId="0" borderId="10" xfId="0" applyFont="1" applyBorder="1" applyAlignment="1">
      <alignment/>
    </xf>
    <xf numFmtId="0" fontId="265" fillId="0" borderId="10" xfId="0" applyFont="1" applyBorder="1" applyAlignment="1">
      <alignment/>
    </xf>
    <xf numFmtId="0" fontId="265" fillId="0" borderId="10" xfId="0" applyFont="1" applyBorder="1" applyAlignment="1">
      <alignment horizontal="center"/>
    </xf>
    <xf numFmtId="0" fontId="264" fillId="0" borderId="10" xfId="0" applyFont="1" applyBorder="1" applyAlignment="1">
      <alignment horizontal="center"/>
    </xf>
    <xf numFmtId="0" fontId="264" fillId="0" borderId="21" xfId="0" applyFont="1" applyBorder="1" applyAlignment="1">
      <alignment horizontal="center"/>
    </xf>
    <xf numFmtId="0" fontId="264" fillId="0" borderId="0" xfId="0" applyFont="1" applyBorder="1" applyAlignment="1">
      <alignment/>
    </xf>
    <xf numFmtId="0" fontId="264" fillId="0" borderId="0" xfId="0" applyFont="1" applyAlignment="1">
      <alignment/>
    </xf>
    <xf numFmtId="0" fontId="264" fillId="0" borderId="11" xfId="0" applyFont="1" applyBorder="1" applyAlignment="1">
      <alignment/>
    </xf>
    <xf numFmtId="0" fontId="265" fillId="0" borderId="11" xfId="0" applyFont="1" applyBorder="1" applyAlignment="1">
      <alignment/>
    </xf>
    <xf numFmtId="0" fontId="265" fillId="0" borderId="11" xfId="0" applyFont="1" applyBorder="1" applyAlignment="1">
      <alignment horizontal="center"/>
    </xf>
    <xf numFmtId="0" fontId="264" fillId="0" borderId="11" xfId="0" applyFont="1" applyBorder="1" applyAlignment="1">
      <alignment horizontal="center"/>
    </xf>
    <xf numFmtId="0" fontId="266" fillId="0" borderId="11" xfId="0" applyFont="1" applyBorder="1" applyAlignment="1">
      <alignment/>
    </xf>
    <xf numFmtId="0" fontId="266" fillId="0" borderId="11" xfId="0" applyFont="1" applyBorder="1" applyAlignment="1">
      <alignment horizontal="center"/>
    </xf>
    <xf numFmtId="167" fontId="267" fillId="0" borderId="0" xfId="0" applyNumberFormat="1" applyFont="1" applyAlignment="1">
      <alignment/>
    </xf>
    <xf numFmtId="0" fontId="222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251" fillId="0" borderId="11" xfId="0" applyFont="1" applyFill="1" applyBorder="1" applyAlignment="1">
      <alignment horizontal="center"/>
    </xf>
    <xf numFmtId="0" fontId="268" fillId="33" borderId="11" xfId="0" applyFont="1" applyFill="1" applyBorder="1" applyAlignment="1">
      <alignment/>
    </xf>
    <xf numFmtId="167" fontId="206" fillId="0" borderId="11" xfId="42" applyNumberFormat="1" applyFont="1" applyBorder="1" applyAlignment="1">
      <alignment horizontal="center" vertical="center" wrapText="1"/>
    </xf>
    <xf numFmtId="0" fontId="222" fillId="0" borderId="14" xfId="0" applyFont="1" applyBorder="1" applyAlignment="1">
      <alignment horizontal="center" vertical="center" wrapText="1"/>
    </xf>
    <xf numFmtId="0" fontId="210" fillId="0" borderId="14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41" fillId="0" borderId="10" xfId="60" applyFont="1" applyFill="1" applyBorder="1" applyAlignment="1">
      <alignment horizontal="center" vertical="center"/>
      <protection/>
    </xf>
    <xf numFmtId="0" fontId="50" fillId="0" borderId="24" xfId="0" applyFont="1" applyBorder="1" applyAlignment="1">
      <alignment horizontal="center" vertical="center" wrapText="1"/>
    </xf>
    <xf numFmtId="14" fontId="50" fillId="0" borderId="24" xfId="0" applyNumberFormat="1" applyFont="1" applyBorder="1" applyAlignment="1">
      <alignment horizontal="center" vertical="center"/>
    </xf>
    <xf numFmtId="0" fontId="210" fillId="0" borderId="24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center" vertical="center" wrapText="1"/>
    </xf>
    <xf numFmtId="167" fontId="0" fillId="0" borderId="0" xfId="42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210" fillId="0" borderId="25" xfId="0" applyFont="1" applyBorder="1" applyAlignment="1">
      <alignment horizontal="center" vertical="center" wrapText="1"/>
    </xf>
    <xf numFmtId="14" fontId="50" fillId="0" borderId="23" xfId="0" applyNumberFormat="1" applyFont="1" applyBorder="1" applyAlignment="1">
      <alignment horizontal="center" vertical="center"/>
    </xf>
    <xf numFmtId="164" fontId="37" fillId="0" borderId="11" xfId="57" applyNumberFormat="1" applyFont="1" applyFill="1" applyBorder="1" applyAlignment="1">
      <alignment vertical="center"/>
      <protection/>
    </xf>
    <xf numFmtId="0" fontId="50" fillId="0" borderId="23" xfId="0" applyFont="1" applyFill="1" applyBorder="1" applyAlignment="1">
      <alignment horizontal="center" vertical="center" wrapText="1"/>
    </xf>
    <xf numFmtId="167" fontId="48" fillId="0" borderId="35" xfId="0" applyNumberFormat="1" applyFont="1" applyBorder="1" applyAlignment="1">
      <alignment horizontal="center" vertical="center"/>
    </xf>
    <xf numFmtId="167" fontId="48" fillId="0" borderId="14" xfId="0" applyNumberFormat="1" applyFont="1" applyBorder="1" applyAlignment="1">
      <alignment horizontal="center" vertical="center"/>
    </xf>
    <xf numFmtId="0" fontId="23" fillId="0" borderId="0" xfId="57" applyFont="1" applyFill="1">
      <alignment/>
      <protection/>
    </xf>
    <xf numFmtId="3" fontId="23" fillId="0" borderId="0" xfId="57" applyNumberFormat="1" applyFont="1" applyFill="1" applyAlignment="1">
      <alignment wrapText="1"/>
      <protection/>
    </xf>
    <xf numFmtId="0" fontId="4" fillId="0" borderId="0" xfId="57" applyFont="1" applyFill="1">
      <alignment/>
      <protection/>
    </xf>
    <xf numFmtId="165" fontId="269" fillId="0" borderId="0" xfId="57" applyNumberFormat="1" applyFont="1" applyFill="1">
      <alignment/>
      <protection/>
    </xf>
    <xf numFmtId="3" fontId="23" fillId="0" borderId="0" xfId="57" applyNumberFormat="1" applyFont="1" applyFill="1">
      <alignment/>
      <protection/>
    </xf>
    <xf numFmtId="0" fontId="73" fillId="0" borderId="14" xfId="57" applyFont="1" applyFill="1" applyBorder="1" applyAlignment="1">
      <alignment horizontal="center" vertical="center" wrapText="1"/>
      <protection/>
    </xf>
    <xf numFmtId="0" fontId="41" fillId="0" borderId="10" xfId="60" applyFont="1" applyFill="1" applyBorder="1" applyAlignment="1">
      <alignment vertical="center" wrapText="1"/>
      <protection/>
    </xf>
    <xf numFmtId="0" fontId="56" fillId="0" borderId="10" xfId="61" applyFont="1" applyFill="1" applyBorder="1" applyAlignment="1">
      <alignment horizontal="center" vertical="center"/>
      <protection/>
    </xf>
    <xf numFmtId="3" fontId="234" fillId="0" borderId="10" xfId="57" applyNumberFormat="1" applyFont="1" applyFill="1" applyBorder="1" applyAlignment="1">
      <alignment vertical="center"/>
      <protection/>
    </xf>
    <xf numFmtId="164" fontId="41" fillId="0" borderId="10" xfId="0" applyNumberFormat="1" applyFont="1" applyBorder="1" applyAlignment="1">
      <alignment vertical="center"/>
    </xf>
    <xf numFmtId="0" fontId="78" fillId="0" borderId="0" xfId="0" applyFont="1" applyAlignment="1">
      <alignment/>
    </xf>
    <xf numFmtId="0" fontId="37" fillId="0" borderId="11" xfId="60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3" fontId="251" fillId="0" borderId="11" xfId="57" applyNumberFormat="1" applyFont="1" applyFill="1" applyBorder="1" applyAlignment="1">
      <alignment vertical="center"/>
      <protection/>
    </xf>
    <xf numFmtId="0" fontId="256" fillId="0" borderId="11" xfId="60" applyFont="1" applyFill="1" applyBorder="1" applyAlignment="1">
      <alignment vertical="center" wrapText="1"/>
      <protection/>
    </xf>
    <xf numFmtId="0" fontId="270" fillId="0" borderId="11" xfId="61" applyFont="1" applyFill="1" applyBorder="1" applyAlignment="1">
      <alignment horizontal="center" vertical="center"/>
      <protection/>
    </xf>
    <xf numFmtId="0" fontId="222" fillId="0" borderId="11" xfId="60" applyFont="1" applyFill="1" applyBorder="1" applyAlignment="1">
      <alignment vertical="center" wrapText="1"/>
      <protection/>
    </xf>
    <xf numFmtId="165" fontId="251" fillId="0" borderId="11" xfId="57" applyNumberFormat="1" applyFont="1" applyFill="1" applyBorder="1" applyAlignment="1">
      <alignment vertical="center"/>
      <protection/>
    </xf>
    <xf numFmtId="3" fontId="271" fillId="0" borderId="11" xfId="57" applyNumberFormat="1" applyFont="1" applyFill="1" applyBorder="1" applyAlignment="1">
      <alignment vertical="center"/>
      <protection/>
    </xf>
    <xf numFmtId="3" fontId="272" fillId="0" borderId="11" xfId="57" applyNumberFormat="1" applyFont="1" applyFill="1" applyBorder="1" applyAlignment="1">
      <alignment vertical="center"/>
      <protection/>
    </xf>
    <xf numFmtId="3" fontId="251" fillId="35" borderId="11" xfId="57" applyNumberFormat="1" applyFont="1" applyFill="1" applyBorder="1" applyAlignment="1">
      <alignment vertical="center"/>
      <protection/>
    </xf>
    <xf numFmtId="3" fontId="251" fillId="0" borderId="11" xfId="61" applyNumberFormat="1" applyFont="1" applyFill="1" applyBorder="1" applyAlignment="1">
      <alignment horizontal="right" vertical="center"/>
      <protection/>
    </xf>
    <xf numFmtId="165" fontId="222" fillId="0" borderId="11" xfId="57" applyNumberFormat="1" applyFont="1" applyFill="1" applyBorder="1" applyAlignment="1">
      <alignment vertical="center"/>
      <protection/>
    </xf>
    <xf numFmtId="0" fontId="273" fillId="0" borderId="0" xfId="0" applyFont="1" applyAlignment="1">
      <alignment/>
    </xf>
    <xf numFmtId="0" fontId="251" fillId="0" borderId="11" xfId="60" applyFont="1" applyFill="1" applyBorder="1" applyAlignment="1">
      <alignment vertical="center" wrapText="1"/>
      <protection/>
    </xf>
    <xf numFmtId="0" fontId="274" fillId="0" borderId="11" xfId="61" applyFont="1" applyFill="1" applyBorder="1" applyAlignment="1">
      <alignment horizontal="center" vertical="center"/>
      <protection/>
    </xf>
    <xf numFmtId="165" fontId="251" fillId="0" borderId="11" xfId="57" applyNumberFormat="1" applyFont="1" applyFill="1" applyBorder="1" applyAlignment="1">
      <alignment horizontal="right" vertical="center"/>
      <protection/>
    </xf>
    <xf numFmtId="0" fontId="275" fillId="0" borderId="0" xfId="0" applyFont="1" applyAlignment="1">
      <alignment/>
    </xf>
    <xf numFmtId="0" fontId="251" fillId="0" borderId="11" xfId="61" applyFont="1" applyFill="1" applyBorder="1" applyAlignment="1">
      <alignment vertical="center" wrapText="1"/>
      <protection/>
    </xf>
    <xf numFmtId="0" fontId="37" fillId="35" borderId="11" xfId="60" applyFont="1" applyFill="1" applyBorder="1" applyAlignment="1">
      <alignment horizontal="center" vertical="center"/>
      <protection/>
    </xf>
    <xf numFmtId="0" fontId="37" fillId="35" borderId="11" xfId="60" applyFont="1" applyFill="1" applyBorder="1" applyAlignment="1">
      <alignment horizontal="justify" vertical="center" wrapText="1"/>
      <protection/>
    </xf>
    <xf numFmtId="0" fontId="4" fillId="35" borderId="11" xfId="61" applyFont="1" applyFill="1" applyBorder="1" applyAlignment="1">
      <alignment horizontal="center" vertical="center"/>
      <protection/>
    </xf>
    <xf numFmtId="0" fontId="251" fillId="35" borderId="11" xfId="57" applyFont="1" applyFill="1" applyBorder="1" applyAlignment="1">
      <alignment horizontal="right" vertical="center"/>
      <protection/>
    </xf>
    <xf numFmtId="0" fontId="38" fillId="35" borderId="0" xfId="0" applyFont="1" applyFill="1" applyAlignment="1">
      <alignment/>
    </xf>
    <xf numFmtId="0" fontId="273" fillId="35" borderId="0" xfId="0" applyFont="1" applyFill="1" applyAlignment="1">
      <alignment/>
    </xf>
    <xf numFmtId="0" fontId="251" fillId="0" borderId="11" xfId="57" applyFont="1" applyBorder="1" applyAlignment="1">
      <alignment horizontal="right" vertical="center"/>
      <protection/>
    </xf>
    <xf numFmtId="0" fontId="37" fillId="35" borderId="11" xfId="60" applyFont="1" applyFill="1" applyBorder="1" applyAlignment="1">
      <alignment vertical="center" wrapText="1"/>
      <protection/>
    </xf>
    <xf numFmtId="0" fontId="37" fillId="35" borderId="11" xfId="57" applyFont="1" applyFill="1" applyBorder="1" applyAlignment="1">
      <alignment vertical="center"/>
      <protection/>
    </xf>
    <xf numFmtId="0" fontId="4" fillId="35" borderId="11" xfId="61" applyFont="1" applyFill="1" applyBorder="1" applyAlignment="1">
      <alignment horizontal="center" vertical="center" wrapText="1"/>
      <protection/>
    </xf>
    <xf numFmtId="0" fontId="37" fillId="35" borderId="11" xfId="57" applyFont="1" applyFill="1" applyBorder="1" applyAlignment="1">
      <alignment horizontal="center" vertical="center"/>
      <protection/>
    </xf>
    <xf numFmtId="0" fontId="37" fillId="0" borderId="11" xfId="57" applyFont="1" applyFill="1" applyBorder="1" applyAlignment="1">
      <alignment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210" fillId="0" borderId="11" xfId="0" applyFont="1" applyFill="1" applyBorder="1" applyAlignment="1">
      <alignment vertical="center" wrapText="1"/>
    </xf>
    <xf numFmtId="0" fontId="221" fillId="0" borderId="11" xfId="61" applyFont="1" applyFill="1" applyBorder="1" applyAlignment="1">
      <alignment horizontal="center" vertical="center" wrapText="1"/>
      <protection/>
    </xf>
    <xf numFmtId="0" fontId="254" fillId="0" borderId="11" xfId="0" applyFont="1" applyBorder="1" applyAlignment="1">
      <alignment horizontal="center" vertical="center"/>
    </xf>
    <xf numFmtId="0" fontId="37" fillId="35" borderId="15" xfId="60" applyFont="1" applyFill="1" applyBorder="1" applyAlignment="1">
      <alignment horizontal="center" vertical="center"/>
      <protection/>
    </xf>
    <xf numFmtId="0" fontId="210" fillId="0" borderId="15" xfId="0" applyFont="1" applyFill="1" applyBorder="1" applyAlignment="1">
      <alignment vertical="center" wrapText="1"/>
    </xf>
    <xf numFmtId="0" fontId="221" fillId="0" borderId="15" xfId="61" applyFont="1" applyFill="1" applyBorder="1" applyAlignment="1">
      <alignment horizontal="center" vertical="center"/>
      <protection/>
    </xf>
    <xf numFmtId="0" fontId="254" fillId="0" borderId="34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166" fontId="217" fillId="0" borderId="11" xfId="0" applyNumberFormat="1" applyFont="1" applyFill="1" applyBorder="1" applyAlignment="1">
      <alignment vertical="center"/>
    </xf>
    <xf numFmtId="166" fontId="217" fillId="0" borderId="15" xfId="0" applyNumberFormat="1" applyFont="1" applyFill="1" applyBorder="1" applyAlignment="1">
      <alignment vertical="center"/>
    </xf>
    <xf numFmtId="0" fontId="41" fillId="0" borderId="14" xfId="57" applyFont="1" applyFill="1" applyBorder="1" applyAlignment="1">
      <alignment horizontal="center" vertical="center" wrapText="1"/>
      <protection/>
    </xf>
    <xf numFmtId="0" fontId="210" fillId="0" borderId="0" xfId="57" applyFont="1" applyFill="1">
      <alignment/>
      <protection/>
    </xf>
    <xf numFmtId="3" fontId="234" fillId="0" borderId="10" xfId="57" applyNumberFormat="1" applyFont="1" applyFill="1" applyBorder="1" applyAlignment="1">
      <alignment vertical="center"/>
      <protection/>
    </xf>
    <xf numFmtId="164" fontId="234" fillId="0" borderId="10" xfId="57" applyNumberFormat="1" applyFont="1" applyFill="1" applyBorder="1" applyAlignment="1">
      <alignment vertical="center"/>
      <protection/>
    </xf>
    <xf numFmtId="3" fontId="222" fillId="0" borderId="11" xfId="57" applyNumberFormat="1" applyFont="1" applyFill="1" applyBorder="1" applyAlignment="1">
      <alignment vertical="center"/>
      <protection/>
    </xf>
    <xf numFmtId="164" fontId="222" fillId="0" borderId="11" xfId="57" applyNumberFormat="1" applyFont="1" applyFill="1" applyBorder="1" applyAlignment="1">
      <alignment vertical="center"/>
      <protection/>
    </xf>
    <xf numFmtId="0" fontId="222" fillId="0" borderId="11" xfId="61" applyFont="1" applyFill="1" applyBorder="1" applyAlignment="1">
      <alignment horizontal="right" vertical="center"/>
      <protection/>
    </xf>
    <xf numFmtId="3" fontId="222" fillId="0" borderId="11" xfId="57" applyNumberFormat="1" applyFont="1" applyFill="1" applyBorder="1" applyAlignment="1">
      <alignment vertical="center"/>
      <protection/>
    </xf>
    <xf numFmtId="49" fontId="37" fillId="0" borderId="11" xfId="60" applyNumberFormat="1" applyFont="1" applyFill="1" applyBorder="1" applyAlignment="1">
      <alignment vertical="center" wrapText="1"/>
      <protection/>
    </xf>
    <xf numFmtId="3" fontId="271" fillId="0" borderId="11" xfId="57" applyNumberFormat="1" applyFont="1" applyFill="1" applyBorder="1" applyAlignment="1">
      <alignment vertical="center"/>
      <protection/>
    </xf>
    <xf numFmtId="165" fontId="271" fillId="0" borderId="11" xfId="57" applyNumberFormat="1" applyFont="1" applyFill="1" applyBorder="1" applyAlignment="1">
      <alignment vertical="center"/>
      <protection/>
    </xf>
    <xf numFmtId="164" fontId="271" fillId="0" borderId="11" xfId="57" applyNumberFormat="1" applyFont="1" applyFill="1" applyBorder="1" applyAlignment="1">
      <alignment vertical="center"/>
      <protection/>
    </xf>
    <xf numFmtId="167" fontId="222" fillId="0" borderId="11" xfId="42" applyNumberFormat="1" applyFont="1" applyFill="1" applyBorder="1" applyAlignment="1">
      <alignment horizontal="right" vertical="center"/>
    </xf>
    <xf numFmtId="3" fontId="222" fillId="35" borderId="11" xfId="57" applyNumberFormat="1" applyFont="1" applyFill="1" applyBorder="1" applyAlignment="1">
      <alignment vertical="center"/>
      <protection/>
    </xf>
    <xf numFmtId="3" fontId="222" fillId="0" borderId="11" xfId="61" applyNumberFormat="1" applyFont="1" applyFill="1" applyBorder="1" applyAlignment="1">
      <alignment horizontal="right" vertical="center"/>
      <protection/>
    </xf>
    <xf numFmtId="165" fontId="222" fillId="0" borderId="11" xfId="57" applyNumberFormat="1" applyFont="1" applyFill="1" applyBorder="1" applyAlignment="1">
      <alignment horizontal="right" vertical="center" wrapText="1"/>
      <protection/>
    </xf>
    <xf numFmtId="164" fontId="222" fillId="0" borderId="11" xfId="61" applyNumberFormat="1" applyFont="1" applyFill="1" applyBorder="1" applyAlignment="1">
      <alignment vertical="center" wrapText="1"/>
      <protection/>
    </xf>
    <xf numFmtId="0" fontId="222" fillId="0" borderId="38" xfId="61" applyFont="1" applyFill="1" applyBorder="1" applyAlignment="1">
      <alignment horizontal="right" vertical="center" wrapText="1"/>
      <protection/>
    </xf>
    <xf numFmtId="164" fontId="251" fillId="0" borderId="21" xfId="57" applyNumberFormat="1" applyFont="1" applyFill="1" applyBorder="1" applyAlignment="1">
      <alignment horizontal="right" vertical="center"/>
      <protection/>
    </xf>
    <xf numFmtId="0" fontId="222" fillId="0" borderId="11" xfId="61" applyFont="1" applyFill="1" applyBorder="1" applyAlignment="1">
      <alignment vertical="center" wrapText="1"/>
      <protection/>
    </xf>
    <xf numFmtId="164" fontId="222" fillId="0" borderId="11" xfId="57" applyNumberFormat="1" applyFont="1" applyFill="1" applyBorder="1" applyAlignment="1">
      <alignment vertical="center" wrapText="1"/>
      <protection/>
    </xf>
    <xf numFmtId="2" fontId="222" fillId="0" borderId="11" xfId="57" applyNumberFormat="1" applyFont="1" applyFill="1" applyBorder="1" applyAlignment="1">
      <alignment vertical="center" wrapText="1"/>
      <protection/>
    </xf>
    <xf numFmtId="164" fontId="251" fillId="0" borderId="11" xfId="57" applyNumberFormat="1" applyFont="1" applyFill="1" applyBorder="1" applyAlignment="1">
      <alignment vertical="center"/>
      <protection/>
    </xf>
    <xf numFmtId="0" fontId="222" fillId="35" borderId="11" xfId="61" applyFont="1" applyFill="1" applyBorder="1" applyAlignment="1">
      <alignment horizontal="right" vertical="center"/>
      <protection/>
    </xf>
    <xf numFmtId="2" fontId="37" fillId="35" borderId="11" xfId="57" applyNumberFormat="1" applyFont="1" applyFill="1" applyBorder="1" applyAlignment="1">
      <alignment vertical="center"/>
      <protection/>
    </xf>
    <xf numFmtId="164" fontId="251" fillId="35" borderId="11" xfId="57" applyNumberFormat="1" applyFont="1" applyFill="1" applyBorder="1" applyAlignment="1">
      <alignment horizontal="right" vertical="center"/>
      <protection/>
    </xf>
    <xf numFmtId="164" fontId="222" fillId="35" borderId="11" xfId="57" applyNumberFormat="1" applyFont="1" applyFill="1" applyBorder="1" applyAlignment="1">
      <alignment vertical="center"/>
      <protection/>
    </xf>
    <xf numFmtId="164" fontId="37" fillId="35" borderId="11" xfId="57" applyNumberFormat="1" applyFont="1" applyFill="1" applyBorder="1" applyAlignment="1">
      <alignment vertical="center"/>
      <protection/>
    </xf>
    <xf numFmtId="167" fontId="221" fillId="35" borderId="11" xfId="42" applyNumberFormat="1" applyFont="1" applyFill="1" applyBorder="1" applyAlignment="1">
      <alignment horizontal="right" vertical="center" wrapText="1"/>
    </xf>
    <xf numFmtId="3" fontId="274" fillId="34" borderId="11" xfId="57" applyNumberFormat="1" applyFont="1" applyFill="1" applyBorder="1" applyAlignment="1">
      <alignment vertical="center"/>
      <protection/>
    </xf>
    <xf numFmtId="0" fontId="222" fillId="0" borderId="11" xfId="61" applyFont="1" applyFill="1" applyBorder="1" applyAlignment="1">
      <alignment horizontal="right" vertical="center" wrapText="1"/>
      <protection/>
    </xf>
    <xf numFmtId="0" fontId="217" fillId="0" borderId="11" xfId="0" applyFont="1" applyBorder="1" applyAlignment="1">
      <alignment horizontal="right" vertical="center"/>
    </xf>
    <xf numFmtId="0" fontId="217" fillId="0" borderId="15" xfId="0" applyFont="1" applyBorder="1" applyAlignment="1">
      <alignment horizontal="right" vertical="center"/>
    </xf>
    <xf numFmtId="164" fontId="222" fillId="35" borderId="15" xfId="57" applyNumberFormat="1" applyFont="1" applyFill="1" applyBorder="1" applyAlignment="1">
      <alignment vertical="center"/>
      <protection/>
    </xf>
    <xf numFmtId="164" fontId="221" fillId="0" borderId="15" xfId="0" applyNumberFormat="1" applyFont="1" applyBorder="1" applyAlignment="1">
      <alignment vertical="center"/>
    </xf>
    <xf numFmtId="0" fontId="217" fillId="0" borderId="0" xfId="0" applyFont="1" applyAlignment="1">
      <alignment/>
    </xf>
    <xf numFmtId="3" fontId="267" fillId="0" borderId="0" xfId="0" applyNumberFormat="1" applyFont="1" applyAlignment="1">
      <alignment/>
    </xf>
    <xf numFmtId="164" fontId="251" fillId="35" borderId="11" xfId="61" applyNumberFormat="1" applyFont="1" applyFill="1" applyBorder="1" applyAlignment="1">
      <alignment horizontal="right" vertical="center"/>
      <protection/>
    </xf>
    <xf numFmtId="167" fontId="251" fillId="0" borderId="11" xfId="42" applyNumberFormat="1" applyFont="1" applyFill="1" applyBorder="1" applyAlignment="1">
      <alignment vertical="center"/>
    </xf>
    <xf numFmtId="43" fontId="217" fillId="0" borderId="11" xfId="0" applyNumberFormat="1" applyFont="1" applyFill="1" applyBorder="1" applyAlignment="1">
      <alignment vertical="center"/>
    </xf>
    <xf numFmtId="43" fontId="217" fillId="0" borderId="15" xfId="0" applyNumberFormat="1" applyFont="1" applyFill="1" applyBorder="1" applyAlignment="1">
      <alignment vertical="center"/>
    </xf>
    <xf numFmtId="0" fontId="24" fillId="0" borderId="24" xfId="0" applyFont="1" applyFill="1" applyBorder="1" applyAlignment="1">
      <alignment horizontal="left" vertical="center" wrapText="1"/>
    </xf>
    <xf numFmtId="164" fontId="276" fillId="0" borderId="21" xfId="57" applyNumberFormat="1" applyFont="1" applyFill="1" applyBorder="1" applyAlignment="1">
      <alignment horizontal="right" vertical="center"/>
      <protection/>
    </xf>
    <xf numFmtId="165" fontId="276" fillId="0" borderId="11" xfId="57" applyNumberFormat="1" applyFont="1" applyFill="1" applyBorder="1" applyAlignment="1">
      <alignment vertical="center" wrapText="1"/>
      <protection/>
    </xf>
    <xf numFmtId="0" fontId="24" fillId="0" borderId="2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 wrapText="1"/>
    </xf>
    <xf numFmtId="165" fontId="10" fillId="0" borderId="0" xfId="42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7" fontId="41" fillId="0" borderId="11" xfId="0" applyNumberFormat="1" applyFont="1" applyFill="1" applyBorder="1" applyAlignment="1">
      <alignment horizontal="right" vertical="center"/>
    </xf>
    <xf numFmtId="167" fontId="41" fillId="0" borderId="2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4" fillId="0" borderId="39" xfId="0" applyFont="1" applyFill="1" applyBorder="1" applyAlignment="1">
      <alignment vertical="center" wrapText="1"/>
    </xf>
    <xf numFmtId="1" fontId="0" fillId="0" borderId="0" xfId="0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 horizontal="left"/>
    </xf>
    <xf numFmtId="167" fontId="37" fillId="0" borderId="29" xfId="42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 vertical="center" wrapText="1"/>
    </xf>
    <xf numFmtId="167" fontId="56" fillId="0" borderId="11" xfId="42" applyNumberFormat="1" applyFont="1" applyFill="1" applyBorder="1" applyAlignment="1">
      <alignment horizontal="right" vertical="center" wrapText="1"/>
    </xf>
    <xf numFmtId="167" fontId="4" fillId="0" borderId="11" xfId="42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/>
    </xf>
    <xf numFmtId="167" fontId="54" fillId="0" borderId="11" xfId="42" applyNumberFormat="1" applyFont="1" applyFill="1" applyBorder="1" applyAlignment="1">
      <alignment/>
    </xf>
    <xf numFmtId="167" fontId="54" fillId="0" borderId="11" xfId="42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167" fontId="54" fillId="0" borderId="11" xfId="42" applyNumberFormat="1" applyFont="1" applyFill="1" applyBorder="1" applyAlignment="1">
      <alignment horizontal="right" vertical="center" wrapText="1"/>
    </xf>
    <xf numFmtId="43" fontId="54" fillId="0" borderId="11" xfId="42" applyFont="1" applyFill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167" fontId="54" fillId="0" borderId="21" xfId="42" applyNumberFormat="1" applyFont="1" applyFill="1" applyBorder="1" applyAlignment="1">
      <alignment horizontal="right" vertical="center" wrapText="1"/>
    </xf>
    <xf numFmtId="0" fontId="54" fillId="0" borderId="15" xfId="0" applyFont="1" applyFill="1" applyBorder="1" applyAlignment="1">
      <alignment vertical="center"/>
    </xf>
    <xf numFmtId="167" fontId="54" fillId="0" borderId="15" xfId="42" applyNumberFormat="1" applyFont="1" applyFill="1" applyBorder="1" applyAlignment="1">
      <alignment/>
    </xf>
    <xf numFmtId="167" fontId="6" fillId="0" borderId="0" xfId="42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49" fontId="76" fillId="0" borderId="0" xfId="0" applyNumberFormat="1" applyFont="1" applyFill="1" applyAlignment="1">
      <alignment vertical="center"/>
    </xf>
    <xf numFmtId="167" fontId="0" fillId="0" borderId="0" xfId="42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3" fontId="23" fillId="0" borderId="0" xfId="0" applyNumberFormat="1" applyFont="1" applyFill="1" applyAlignment="1">
      <alignment/>
    </xf>
    <xf numFmtId="167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1" fillId="0" borderId="14" xfId="60" applyFont="1" applyFill="1" applyBorder="1" applyAlignment="1">
      <alignment horizontal="center" vertical="center"/>
      <protection/>
    </xf>
    <xf numFmtId="0" fontId="41" fillId="0" borderId="14" xfId="60" applyFont="1" applyFill="1" applyBorder="1" applyAlignment="1">
      <alignment horizontal="justify" vertical="center" wrapText="1"/>
      <protection/>
    </xf>
    <xf numFmtId="0" fontId="41" fillId="0" borderId="14" xfId="61" applyFont="1" applyFill="1" applyBorder="1" applyAlignment="1">
      <alignment horizontal="center" vertical="center"/>
      <protection/>
    </xf>
    <xf numFmtId="3" fontId="41" fillId="0" borderId="14" xfId="57" applyNumberFormat="1" applyFont="1" applyFill="1" applyBorder="1" applyAlignment="1">
      <alignment vertical="center"/>
      <protection/>
    </xf>
    <xf numFmtId="165" fontId="37" fillId="0" borderId="14" xfId="57" applyNumberFormat="1" applyFont="1" applyFill="1" applyBorder="1" applyAlignment="1">
      <alignment vertical="center"/>
      <protection/>
    </xf>
    <xf numFmtId="164" fontId="41" fillId="0" borderId="14" xfId="57" applyNumberFormat="1" applyFont="1" applyFill="1" applyBorder="1" applyAlignment="1">
      <alignment vertical="center"/>
      <protection/>
    </xf>
    <xf numFmtId="164" fontId="41" fillId="0" borderId="14" xfId="0" applyNumberFormat="1" applyFont="1" applyFill="1" applyBorder="1" applyAlignment="1">
      <alignment vertical="center"/>
    </xf>
    <xf numFmtId="0" fontId="37" fillId="0" borderId="14" xfId="60" applyFont="1" applyFill="1" applyBorder="1" applyAlignment="1">
      <alignment horizontal="center" vertical="center"/>
      <protection/>
    </xf>
    <xf numFmtId="0" fontId="37" fillId="0" borderId="14" xfId="60" applyFont="1" applyFill="1" applyBorder="1" applyAlignment="1">
      <alignment horizontal="justify" vertical="center" wrapText="1"/>
      <protection/>
    </xf>
    <xf numFmtId="0" fontId="37" fillId="0" borderId="14" xfId="61" applyFont="1" applyFill="1" applyBorder="1" applyAlignment="1">
      <alignment horizontal="center" vertical="center"/>
      <protection/>
    </xf>
    <xf numFmtId="3" fontId="37" fillId="0" borderId="14" xfId="57" applyNumberFormat="1" applyFont="1" applyFill="1" applyBorder="1" applyAlignment="1">
      <alignment vertical="center"/>
      <protection/>
    </xf>
    <xf numFmtId="164" fontId="37" fillId="0" borderId="14" xfId="57" applyNumberFormat="1" applyFont="1" applyFill="1" applyBorder="1" applyAlignment="1">
      <alignment vertical="center"/>
      <protection/>
    </xf>
    <xf numFmtId="164" fontId="37" fillId="0" borderId="14" xfId="0" applyNumberFormat="1" applyFont="1" applyFill="1" applyBorder="1" applyAlignment="1">
      <alignment vertical="center"/>
    </xf>
    <xf numFmtId="0" fontId="37" fillId="0" borderId="14" xfId="61" applyFont="1" applyFill="1" applyBorder="1" applyAlignment="1">
      <alignment horizontal="right" vertical="center"/>
      <protection/>
    </xf>
    <xf numFmtId="167" fontId="37" fillId="0" borderId="14" xfId="42" applyNumberFormat="1" applyFont="1" applyFill="1" applyBorder="1" applyAlignment="1">
      <alignment horizontal="right" vertical="center"/>
    </xf>
    <xf numFmtId="3" fontId="37" fillId="0" borderId="14" xfId="61" applyNumberFormat="1" applyFont="1" applyFill="1" applyBorder="1" applyAlignment="1">
      <alignment horizontal="right" vertical="center"/>
      <protection/>
    </xf>
    <xf numFmtId="164" fontId="37" fillId="0" borderId="14" xfId="61" applyNumberFormat="1" applyFont="1" applyFill="1" applyBorder="1" applyAlignment="1">
      <alignment horizontal="right" vertical="center"/>
      <protection/>
    </xf>
    <xf numFmtId="165" fontId="37" fillId="0" borderId="14" xfId="57" applyNumberFormat="1" applyFont="1" applyFill="1" applyBorder="1" applyAlignment="1">
      <alignment horizontal="right" vertical="center" wrapText="1"/>
      <protection/>
    </xf>
    <xf numFmtId="4" fontId="37" fillId="0" borderId="14" xfId="57" applyNumberFormat="1" applyFont="1" applyFill="1" applyBorder="1" applyAlignment="1">
      <alignment vertical="center"/>
      <protection/>
    </xf>
    <xf numFmtId="0" fontId="37" fillId="0" borderId="14" xfId="54" applyFont="1" applyFill="1" applyBorder="1" applyAlignment="1">
      <alignment horizontal="justify" vertical="center" wrapText="1"/>
      <protection/>
    </xf>
    <xf numFmtId="164" fontId="37" fillId="0" borderId="14" xfId="61" applyNumberFormat="1" applyFont="1" applyFill="1" applyBorder="1" applyAlignment="1">
      <alignment vertical="center" wrapText="1"/>
      <protection/>
    </xf>
    <xf numFmtId="165" fontId="37" fillId="0" borderId="14" xfId="57" applyNumberFormat="1" applyFont="1" applyFill="1" applyBorder="1" applyAlignment="1">
      <alignment horizontal="right" vertical="center"/>
      <protection/>
    </xf>
    <xf numFmtId="0" fontId="37" fillId="0" borderId="14" xfId="61" applyFont="1" applyFill="1" applyBorder="1" applyAlignment="1">
      <alignment horizontal="justify" vertical="center" wrapText="1"/>
      <protection/>
    </xf>
    <xf numFmtId="0" fontId="37" fillId="0" borderId="14" xfId="61" applyFont="1" applyFill="1" applyBorder="1" applyAlignment="1">
      <alignment horizontal="right" vertical="center" wrapText="1"/>
      <protection/>
    </xf>
    <xf numFmtId="0" fontId="37" fillId="0" borderId="14" xfId="57" applyFont="1" applyFill="1" applyBorder="1" applyAlignment="1">
      <alignment horizontal="right" vertical="center"/>
      <protection/>
    </xf>
    <xf numFmtId="164" fontId="37" fillId="0" borderId="14" xfId="57" applyNumberFormat="1" applyFont="1" applyFill="1" applyBorder="1" applyAlignment="1">
      <alignment horizontal="right" vertical="center"/>
      <protection/>
    </xf>
    <xf numFmtId="0" fontId="37" fillId="0" borderId="14" xfId="61" applyFont="1" applyFill="1" applyBorder="1" applyAlignment="1">
      <alignment vertical="center" wrapText="1"/>
      <protection/>
    </xf>
    <xf numFmtId="164" fontId="37" fillId="0" borderId="14" xfId="57" applyNumberFormat="1" applyFont="1" applyFill="1" applyBorder="1" applyAlignment="1">
      <alignment vertical="center" wrapText="1"/>
      <protection/>
    </xf>
    <xf numFmtId="2" fontId="37" fillId="0" borderId="14" xfId="57" applyNumberFormat="1" applyFont="1" applyFill="1" applyBorder="1" applyAlignment="1">
      <alignment vertical="center" wrapText="1"/>
      <protection/>
    </xf>
    <xf numFmtId="165" fontId="37" fillId="0" borderId="14" xfId="57" applyNumberFormat="1" applyFont="1" applyFill="1" applyBorder="1" applyAlignment="1">
      <alignment vertical="center" wrapText="1"/>
      <protection/>
    </xf>
    <xf numFmtId="0" fontId="37" fillId="0" borderId="14" xfId="57" applyFont="1" applyFill="1" applyBorder="1" applyAlignment="1">
      <alignment vertical="center"/>
      <protection/>
    </xf>
    <xf numFmtId="2" fontId="37" fillId="0" borderId="14" xfId="57" applyNumberFormat="1" applyFont="1" applyFill="1" applyBorder="1" applyAlignment="1">
      <alignment vertical="center"/>
      <protection/>
    </xf>
    <xf numFmtId="0" fontId="37" fillId="0" borderId="14" xfId="61" applyFont="1" applyFill="1" applyBorder="1" applyAlignment="1">
      <alignment horizontal="center" vertical="center" wrapText="1"/>
      <protection/>
    </xf>
    <xf numFmtId="167" fontId="37" fillId="0" borderId="14" xfId="42" applyNumberFormat="1" applyFont="1" applyFill="1" applyBorder="1" applyAlignment="1">
      <alignment horizontal="right" vertical="center" wrapText="1"/>
    </xf>
    <xf numFmtId="167" fontId="37" fillId="0" borderId="14" xfId="42" applyNumberFormat="1" applyFont="1" applyFill="1" applyBorder="1" applyAlignment="1">
      <alignment vertical="center"/>
    </xf>
    <xf numFmtId="0" fontId="37" fillId="0" borderId="14" xfId="57" applyFont="1" applyFill="1" applyBorder="1" applyAlignment="1">
      <alignment horizontal="center" vertical="center"/>
      <protection/>
    </xf>
    <xf numFmtId="0" fontId="37" fillId="0" borderId="14" xfId="57" applyFont="1" applyFill="1" applyBorder="1" applyAlignment="1">
      <alignment horizontal="justify" vertical="center" wrapText="1"/>
      <protection/>
    </xf>
    <xf numFmtId="164" fontId="37" fillId="0" borderId="14" xfId="61" applyNumberFormat="1" applyFont="1" applyFill="1" applyBorder="1" applyAlignment="1">
      <alignment horizontal="right" vertical="center" wrapText="1"/>
      <protection/>
    </xf>
    <xf numFmtId="166" fontId="37" fillId="0" borderId="14" xfId="42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horizontal="justify" vertical="center" wrapText="1"/>
    </xf>
    <xf numFmtId="0" fontId="37" fillId="0" borderId="14" xfId="0" applyFont="1" applyFill="1" applyBorder="1" applyAlignment="1">
      <alignment horizontal="right" vertical="center"/>
    </xf>
    <xf numFmtId="166" fontId="37" fillId="0" borderId="14" xfId="0" applyNumberFormat="1" applyFont="1" applyFill="1" applyBorder="1" applyAlignment="1">
      <alignment vertical="center"/>
    </xf>
    <xf numFmtId="43" fontId="37" fillId="0" borderId="14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justify"/>
    </xf>
    <xf numFmtId="0" fontId="41" fillId="0" borderId="14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14" xfId="60" applyFont="1" applyFill="1" applyBorder="1" applyAlignment="1">
      <alignment horizontal="center" vertical="center" wrapText="1"/>
      <protection/>
    </xf>
    <xf numFmtId="0" fontId="37" fillId="0" borderId="11" xfId="0" applyFont="1" applyFill="1" applyBorder="1" applyAlignment="1">
      <alignment horizontal="left" vertical="center" wrapText="1"/>
    </xf>
    <xf numFmtId="164" fontId="37" fillId="0" borderId="11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167" fontId="41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 wrapText="1"/>
    </xf>
    <xf numFmtId="3" fontId="37" fillId="0" borderId="14" xfId="0" applyNumberFormat="1" applyFont="1" applyFill="1" applyBorder="1" applyAlignment="1">
      <alignment vertical="center"/>
    </xf>
    <xf numFmtId="167" fontId="37" fillId="0" borderId="14" xfId="42" applyNumberFormat="1" applyFont="1" applyFill="1" applyBorder="1" applyAlignment="1">
      <alignment horizontal="center" vertical="center"/>
    </xf>
    <xf numFmtId="168" fontId="37" fillId="0" borderId="14" xfId="42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 quotePrefix="1">
      <alignment horizontal="center" vertical="center"/>
    </xf>
    <xf numFmtId="164" fontId="37" fillId="0" borderId="14" xfId="0" applyNumberFormat="1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vertical="center" wrapText="1"/>
    </xf>
    <xf numFmtId="3" fontId="96" fillId="0" borderId="14" xfId="0" applyNumberFormat="1" applyFont="1" applyFill="1" applyBorder="1" applyAlignment="1" quotePrefix="1">
      <alignment horizontal="center" vertical="center"/>
    </xf>
    <xf numFmtId="167" fontId="96" fillId="0" borderId="14" xfId="42" applyNumberFormat="1" applyFont="1" applyFill="1" applyBorder="1" applyAlignment="1">
      <alignment vertical="center"/>
    </xf>
    <xf numFmtId="0" fontId="96" fillId="0" borderId="14" xfId="0" applyFont="1" applyFill="1" applyBorder="1" applyAlignment="1">
      <alignment horizontal="justify" vertical="center" wrapText="1"/>
    </xf>
    <xf numFmtId="0" fontId="96" fillId="0" borderId="14" xfId="0" applyFont="1" applyFill="1" applyBorder="1" applyAlignment="1">
      <alignment vertical="center"/>
    </xf>
    <xf numFmtId="164" fontId="96" fillId="0" borderId="14" xfId="0" applyNumberFormat="1" applyFont="1" applyFill="1" applyBorder="1" applyAlignment="1">
      <alignment horizontal="center" vertical="center"/>
    </xf>
    <xf numFmtId="167" fontId="37" fillId="0" borderId="14" xfId="42" applyNumberFormat="1" applyFont="1" applyFill="1" applyBorder="1" applyAlignment="1" quotePrefix="1">
      <alignment horizontal="right" vertical="center"/>
    </xf>
    <xf numFmtId="0" fontId="96" fillId="0" borderId="14" xfId="0" applyFont="1" applyFill="1" applyBorder="1" applyAlignment="1">
      <alignment horizontal="center" vertical="center"/>
    </xf>
    <xf numFmtId="167" fontId="96" fillId="0" borderId="14" xfId="42" applyNumberFormat="1" applyFont="1" applyFill="1" applyBorder="1" applyAlignment="1" quotePrefix="1">
      <alignment horizontal="right" vertical="center"/>
    </xf>
    <xf numFmtId="167" fontId="37" fillId="0" borderId="14" xfId="0" applyNumberFormat="1" applyFont="1" applyFill="1" applyBorder="1" applyAlignment="1">
      <alignment vertical="center"/>
    </xf>
    <xf numFmtId="168" fontId="96" fillId="0" borderId="14" xfId="42" applyNumberFormat="1" applyFont="1" applyFill="1" applyBorder="1" applyAlignment="1">
      <alignment horizontal="center" vertical="center"/>
    </xf>
    <xf numFmtId="167" fontId="96" fillId="0" borderId="14" xfId="0" applyNumberFormat="1" applyFont="1" applyFill="1" applyBorder="1" applyAlignment="1">
      <alignment vertical="center"/>
    </xf>
    <xf numFmtId="164" fontId="96" fillId="0" borderId="14" xfId="0" applyNumberFormat="1" applyFont="1" applyFill="1" applyBorder="1" applyAlignment="1">
      <alignment vertical="center"/>
    </xf>
    <xf numFmtId="167" fontId="37" fillId="0" borderId="14" xfId="0" applyNumberFormat="1" applyFont="1" applyFill="1" applyBorder="1" applyAlignment="1">
      <alignment horizontal="right" vertical="center"/>
    </xf>
    <xf numFmtId="0" fontId="37" fillId="0" borderId="14" xfId="0" applyNumberFormat="1" applyFont="1" applyFill="1" applyBorder="1" applyAlignment="1">
      <alignment horizontal="center" vertical="center" wrapText="1"/>
    </xf>
    <xf numFmtId="0" fontId="96" fillId="0" borderId="14" xfId="0" applyFont="1" applyFill="1" applyBorder="1" applyAlignment="1">
      <alignment horizontal="center" vertical="center" wrapText="1"/>
    </xf>
    <xf numFmtId="172" fontId="37" fillId="0" borderId="14" xfId="0" applyNumberFormat="1" applyFont="1" applyFill="1" applyBorder="1" applyAlignment="1">
      <alignment horizontal="center" vertical="center"/>
    </xf>
    <xf numFmtId="0" fontId="37" fillId="0" borderId="14" xfId="0" applyNumberFormat="1" applyFont="1" applyFill="1" applyBorder="1" applyAlignment="1">
      <alignment horizontal="left" vertical="center" wrapText="1"/>
    </xf>
    <xf numFmtId="3" fontId="37" fillId="0" borderId="14" xfId="42" applyNumberFormat="1" applyFont="1" applyFill="1" applyBorder="1" applyAlignment="1">
      <alignment horizontal="center" vertical="center" wrapText="1"/>
    </xf>
    <xf numFmtId="0" fontId="37" fillId="0" borderId="14" xfId="0" applyNumberFormat="1" applyFont="1" applyFill="1" applyBorder="1" applyAlignment="1">
      <alignment horizontal="justify" vertical="center" wrapText="1"/>
    </xf>
    <xf numFmtId="0" fontId="37" fillId="0" borderId="14" xfId="0" applyNumberFormat="1" applyFont="1" applyFill="1" applyBorder="1" applyAlignment="1">
      <alignment horizontal="center" vertical="center"/>
    </xf>
    <xf numFmtId="168" fontId="37" fillId="0" borderId="14" xfId="42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 wrapText="1"/>
    </xf>
    <xf numFmtId="37" fontId="37" fillId="0" borderId="14" xfId="42" applyNumberFormat="1" applyFont="1" applyFill="1" applyBorder="1" applyAlignment="1">
      <alignment horizontal="center" vertical="center"/>
    </xf>
    <xf numFmtId="169" fontId="96" fillId="0" borderId="14" xfId="0" applyNumberFormat="1" applyFont="1" applyFill="1" applyBorder="1" applyAlignment="1">
      <alignment horizontal="center" vertical="center"/>
    </xf>
    <xf numFmtId="169" fontId="37" fillId="0" borderId="14" xfId="0" applyNumberFormat="1" applyFont="1" applyFill="1" applyBorder="1" applyAlignment="1">
      <alignment horizontal="center" vertical="center"/>
    </xf>
    <xf numFmtId="167" fontId="37" fillId="0" borderId="14" xfId="42" applyNumberFormat="1" applyFont="1" applyFill="1" applyBorder="1" applyAlignment="1">
      <alignment horizontal="center" vertical="center" wrapText="1"/>
    </xf>
    <xf numFmtId="168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/>
    </xf>
    <xf numFmtId="0" fontId="41" fillId="0" borderId="14" xfId="0" applyFont="1" applyFill="1" applyBorder="1" applyAlignment="1">
      <alignment horizontal="justify" vertical="center"/>
    </xf>
    <xf numFmtId="167" fontId="41" fillId="0" borderId="14" xfId="42" applyNumberFormat="1" applyFont="1" applyFill="1" applyBorder="1" applyAlignment="1">
      <alignment horizontal="center" vertical="center"/>
    </xf>
    <xf numFmtId="168" fontId="41" fillId="0" borderId="14" xfId="42" applyNumberFormat="1" applyFont="1" applyFill="1" applyBorder="1" applyAlignment="1">
      <alignment horizontal="center" vertical="center"/>
    </xf>
    <xf numFmtId="2" fontId="37" fillId="0" borderId="14" xfId="0" applyNumberFormat="1" applyFont="1" applyFill="1" applyBorder="1" applyAlignment="1">
      <alignment horizontal="justify" vertical="center" wrapText="1"/>
    </xf>
    <xf numFmtId="1" fontId="37" fillId="0" borderId="14" xfId="0" applyNumberFormat="1" applyFont="1" applyFill="1" applyBorder="1" applyAlignment="1">
      <alignment horizontal="center" vertical="center"/>
    </xf>
    <xf numFmtId="2" fontId="96" fillId="0" borderId="14" xfId="0" applyNumberFormat="1" applyFont="1" applyFill="1" applyBorder="1" applyAlignment="1" quotePrefix="1">
      <alignment horizontal="justify" vertical="center" wrapText="1"/>
    </xf>
    <xf numFmtId="167" fontId="96" fillId="0" borderId="14" xfId="42" applyNumberFormat="1" applyFont="1" applyFill="1" applyBorder="1" applyAlignment="1">
      <alignment horizontal="center" vertical="center"/>
    </xf>
    <xf numFmtId="1" fontId="96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 quotePrefix="1">
      <alignment horizontal="center" vertical="center"/>
    </xf>
    <xf numFmtId="0" fontId="37" fillId="0" borderId="14" xfId="0" applyFont="1" applyFill="1" applyBorder="1" applyAlignment="1">
      <alignment horizontal="left" vertical="center" wrapText="1"/>
    </xf>
    <xf numFmtId="168" fontId="41" fillId="0" borderId="14" xfId="42" applyNumberFormat="1" applyFont="1" applyFill="1" applyBorder="1" applyAlignment="1">
      <alignment horizontal="center" vertical="center" wrapText="1"/>
    </xf>
    <xf numFmtId="166" fontId="37" fillId="0" borderId="14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 wrapText="1"/>
    </xf>
    <xf numFmtId="165" fontId="41" fillId="0" borderId="14" xfId="0" applyNumberFormat="1" applyFont="1" applyFill="1" applyBorder="1" applyAlignment="1">
      <alignment horizontal="center" vertical="center"/>
    </xf>
    <xf numFmtId="167" fontId="41" fillId="0" borderId="14" xfId="42" applyNumberFormat="1" applyFont="1" applyFill="1" applyBorder="1" applyAlignment="1">
      <alignment vertical="center"/>
    </xf>
    <xf numFmtId="165" fontId="37" fillId="0" borderId="14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1" fontId="37" fillId="0" borderId="14" xfId="42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2" fontId="37" fillId="0" borderId="14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1" fillId="0" borderId="17" xfId="0" applyFont="1" applyFill="1" applyBorder="1" applyAlignment="1">
      <alignment vertical="center"/>
    </xf>
    <xf numFmtId="167" fontId="15" fillId="0" borderId="0" xfId="42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7" fontId="0" fillId="0" borderId="0" xfId="42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103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37" fillId="0" borderId="16" xfId="0" applyFont="1" applyFill="1" applyBorder="1" applyAlignment="1">
      <alignment horizontal="center" vertical="center"/>
    </xf>
    <xf numFmtId="164" fontId="37" fillId="0" borderId="16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7" fillId="0" borderId="1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101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167" fontId="103" fillId="0" borderId="0" xfId="0" applyNumberFormat="1" applyFont="1" applyFill="1" applyBorder="1" applyAlignment="1">
      <alignment vertical="center" wrapText="1"/>
    </xf>
    <xf numFmtId="39" fontId="103" fillId="0" borderId="0" xfId="0" applyNumberFormat="1" applyFont="1" applyFill="1" applyBorder="1" applyAlignment="1">
      <alignment vertical="center" wrapText="1"/>
    </xf>
    <xf numFmtId="2" fontId="103" fillId="0" borderId="0" xfId="0" applyNumberFormat="1" applyFont="1" applyFill="1" applyBorder="1" applyAlignment="1">
      <alignment vertical="center" wrapText="1"/>
    </xf>
    <xf numFmtId="0" fontId="103" fillId="0" borderId="0" xfId="0" applyFont="1" applyFill="1" applyBorder="1" applyAlignment="1">
      <alignment vertical="center" wrapText="1"/>
    </xf>
    <xf numFmtId="164" fontId="37" fillId="0" borderId="16" xfId="0" applyNumberFormat="1" applyFont="1" applyFill="1" applyBorder="1" applyAlignment="1">
      <alignment vertical="center"/>
    </xf>
    <xf numFmtId="167" fontId="37" fillId="0" borderId="14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4" fillId="0" borderId="26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 wrapText="1"/>
    </xf>
    <xf numFmtId="167" fontId="23" fillId="0" borderId="11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167" fontId="89" fillId="0" borderId="11" xfId="42" applyNumberFormat="1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167" fontId="0" fillId="0" borderId="0" xfId="0" applyNumberFormat="1" applyFont="1" applyFill="1" applyAlignment="1">
      <alignment/>
    </xf>
    <xf numFmtId="167" fontId="0" fillId="0" borderId="0" xfId="42" applyNumberFormat="1" applyFont="1" applyFill="1" applyAlignment="1">
      <alignment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 applyAlignment="1">
      <alignment horizontal="right" vertical="center"/>
    </xf>
    <xf numFmtId="164" fontId="0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56" fillId="0" borderId="34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67" fontId="4" fillId="0" borderId="11" xfId="42" applyNumberFormat="1" applyFont="1" applyFill="1" applyBorder="1" applyAlignment="1">
      <alignment horizontal="center" vertical="center"/>
    </xf>
    <xf numFmtId="167" fontId="4" fillId="0" borderId="11" xfId="42" applyNumberFormat="1" applyFont="1" applyFill="1" applyBorder="1" applyAlignment="1">
      <alignment vertical="center"/>
    </xf>
    <xf numFmtId="167" fontId="93" fillId="0" borderId="11" xfId="42" applyNumberFormat="1" applyFont="1" applyFill="1" applyBorder="1" applyAlignment="1">
      <alignment horizontal="right" vertical="center"/>
    </xf>
    <xf numFmtId="167" fontId="4" fillId="0" borderId="15" xfId="42" applyNumberFormat="1" applyFont="1" applyFill="1" applyBorder="1" applyAlignment="1">
      <alignment horizontal="right" vertical="center"/>
    </xf>
    <xf numFmtId="167" fontId="56" fillId="0" borderId="21" xfId="42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67" fontId="111" fillId="0" borderId="11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67" fontId="34" fillId="0" borderId="10" xfId="42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/>
    </xf>
    <xf numFmtId="167" fontId="54" fillId="0" borderId="34" xfId="42" applyNumberFormat="1" applyFont="1" applyFill="1" applyBorder="1" applyAlignment="1">
      <alignment horizontal="right" vertical="center" wrapText="1"/>
    </xf>
    <xf numFmtId="0" fontId="7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168" fontId="54" fillId="0" borderId="10" xfId="42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8" fontId="54" fillId="0" borderId="11" xfId="42" applyNumberFormat="1" applyFont="1" applyFill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37" fontId="34" fillId="0" borderId="14" xfId="42" applyNumberFormat="1" applyFont="1" applyFill="1" applyBorder="1" applyAlignment="1">
      <alignment horizontal="center" vertical="center" wrapText="1"/>
    </xf>
    <xf numFmtId="168" fontId="34" fillId="0" borderId="14" xfId="42" applyNumberFormat="1" applyFont="1" applyFill="1" applyBorder="1" applyAlignment="1">
      <alignment horizontal="center" vertical="center" wrapText="1"/>
    </xf>
    <xf numFmtId="164" fontId="34" fillId="0" borderId="14" xfId="42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center" wrapText="1"/>
    </xf>
    <xf numFmtId="164" fontId="54" fillId="0" borderId="18" xfId="0" applyNumberFormat="1" applyFont="1" applyFill="1" applyBorder="1" applyAlignment="1">
      <alignment horizontal="center" vertical="center" wrapText="1"/>
    </xf>
    <xf numFmtId="0" fontId="34" fillId="0" borderId="14" xfId="4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05" fillId="0" borderId="34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7" fontId="54" fillId="0" borderId="11" xfId="42" applyNumberFormat="1" applyFont="1" applyFill="1" applyBorder="1" applyAlignment="1">
      <alignment horizontal="center" vertical="center" wrapText="1"/>
    </xf>
    <xf numFmtId="167" fontId="54" fillId="0" borderId="21" xfId="42" applyNumberFormat="1" applyFont="1" applyFill="1" applyBorder="1" applyAlignment="1">
      <alignment vertical="center" wrapText="1"/>
    </xf>
    <xf numFmtId="164" fontId="54" fillId="0" borderId="21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168" fontId="54" fillId="0" borderId="21" xfId="42" applyNumberFormat="1" applyFont="1" applyFill="1" applyBorder="1" applyAlignment="1">
      <alignment horizontal="center" vertical="center" wrapText="1"/>
    </xf>
    <xf numFmtId="37" fontId="54" fillId="0" borderId="21" xfId="42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165" fontId="34" fillId="0" borderId="14" xfId="0" applyNumberFormat="1" applyFont="1" applyFill="1" applyBorder="1" applyAlignment="1">
      <alignment horizontal="center" vertical="center" wrapText="1"/>
    </xf>
    <xf numFmtId="3" fontId="34" fillId="0" borderId="14" xfId="4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5" fillId="0" borderId="34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168" fontId="54" fillId="0" borderId="10" xfId="42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167" fontId="54" fillId="0" borderId="10" xfId="42" applyNumberFormat="1" applyFont="1" applyFill="1" applyBorder="1" applyAlignment="1">
      <alignment horizontal="center" vertical="center" wrapText="1"/>
    </xf>
    <xf numFmtId="167" fontId="54" fillId="0" borderId="10" xfId="0" applyNumberFormat="1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/>
    </xf>
    <xf numFmtId="168" fontId="54" fillId="0" borderId="11" xfId="42" applyNumberFormat="1" applyFont="1" applyFill="1" applyBorder="1" applyAlignment="1">
      <alignment horizontal="center" vertical="center" wrapText="1"/>
    </xf>
    <xf numFmtId="164" fontId="54" fillId="0" borderId="11" xfId="0" applyNumberFormat="1" applyFont="1" applyFill="1" applyBorder="1" applyAlignment="1">
      <alignment horizontal="center" vertical="center" wrapText="1"/>
    </xf>
    <xf numFmtId="167" fontId="54" fillId="0" borderId="11" xfId="42" applyNumberFormat="1" applyFont="1" applyFill="1" applyBorder="1" applyAlignment="1">
      <alignment horizontal="center" vertical="center" wrapText="1"/>
    </xf>
    <xf numFmtId="43" fontId="54" fillId="0" borderId="11" xfId="0" applyNumberFormat="1" applyFont="1" applyFill="1" applyBorder="1" applyAlignment="1">
      <alignment horizontal="center" vertical="center" wrapText="1"/>
    </xf>
    <xf numFmtId="167" fontId="54" fillId="0" borderId="11" xfId="0" applyNumberFormat="1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 wrapText="1"/>
    </xf>
    <xf numFmtId="168" fontId="54" fillId="0" borderId="15" xfId="42" applyNumberFormat="1" applyFont="1" applyFill="1" applyBorder="1" applyAlignment="1">
      <alignment horizontal="center" vertical="center" wrapText="1"/>
    </xf>
    <xf numFmtId="164" fontId="54" fillId="0" borderId="15" xfId="0" applyNumberFormat="1" applyFont="1" applyFill="1" applyBorder="1" applyAlignment="1">
      <alignment horizontal="center" vertical="center" wrapText="1"/>
    </xf>
    <xf numFmtId="167" fontId="54" fillId="0" borderId="15" xfId="42" applyNumberFormat="1" applyFont="1" applyFill="1" applyBorder="1" applyAlignment="1">
      <alignment horizontal="center" vertical="center" wrapText="1"/>
    </xf>
    <xf numFmtId="167" fontId="54" fillId="0" borderId="15" xfId="0" applyNumberFormat="1" applyFont="1" applyFill="1" applyBorder="1" applyAlignment="1">
      <alignment horizontal="center" vertical="center" wrapText="1"/>
    </xf>
    <xf numFmtId="168" fontId="34" fillId="0" borderId="14" xfId="42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167" fontId="34" fillId="0" borderId="14" xfId="0" applyNumberFormat="1" applyFont="1" applyFill="1" applyBorder="1" applyAlignment="1">
      <alignment horizontal="center" vertical="center" wrapText="1"/>
    </xf>
    <xf numFmtId="170" fontId="34" fillId="0" borderId="14" xfId="0" applyNumberFormat="1" applyFont="1" applyFill="1" applyBorder="1" applyAlignment="1">
      <alignment horizontal="center" vertical="center" wrapText="1"/>
    </xf>
    <xf numFmtId="0" fontId="106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1" fontId="23" fillId="0" borderId="15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165" fontId="37" fillId="0" borderId="10" xfId="0" applyNumberFormat="1" applyFont="1" applyFill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right" vertical="center" wrapText="1"/>
    </xf>
    <xf numFmtId="164" fontId="3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64" fontId="37" fillId="0" borderId="11" xfId="0" applyNumberFormat="1" applyFont="1" applyFill="1" applyBorder="1" applyAlignment="1">
      <alignment horizontal="right" vertical="center" wrapText="1"/>
    </xf>
    <xf numFmtId="165" fontId="37" fillId="0" borderId="15" xfId="0" applyNumberFormat="1" applyFont="1" applyFill="1" applyBorder="1" applyAlignment="1">
      <alignment horizontal="center" vertical="center" wrapText="1"/>
    </xf>
    <xf numFmtId="167" fontId="37" fillId="0" borderId="15" xfId="42" applyNumberFormat="1" applyFont="1" applyFill="1" applyBorder="1" applyAlignment="1">
      <alignment horizontal="center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center" vertical="center" wrapText="1"/>
    </xf>
    <xf numFmtId="165" fontId="41" fillId="0" borderId="14" xfId="0" applyNumberFormat="1" applyFont="1" applyFill="1" applyBorder="1" applyAlignment="1">
      <alignment horizontal="center" vertical="center" wrapText="1"/>
    </xf>
    <xf numFmtId="164" fontId="41" fillId="0" borderId="14" xfId="0" applyNumberFormat="1" applyFont="1" applyFill="1" applyBorder="1" applyAlignment="1">
      <alignment horizontal="right" vertical="center" wrapText="1"/>
    </xf>
    <xf numFmtId="1" fontId="41" fillId="0" borderId="14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right" vertical="center" wrapText="1"/>
    </xf>
    <xf numFmtId="164" fontId="41" fillId="0" borderId="14" xfId="0" applyNumberFormat="1" applyFont="1" applyFill="1" applyBorder="1" applyAlignment="1">
      <alignment horizontal="center" vertical="center" wrapText="1"/>
    </xf>
    <xf numFmtId="0" fontId="41" fillId="0" borderId="14" xfId="42" applyNumberFormat="1" applyFont="1" applyFill="1" applyBorder="1" applyAlignment="1">
      <alignment horizontal="center" vertical="center"/>
    </xf>
    <xf numFmtId="167" fontId="54" fillId="0" borderId="35" xfId="42" applyNumberFormat="1" applyFont="1" applyFill="1" applyBorder="1" applyAlignment="1">
      <alignment horizontal="center" vertical="center"/>
    </xf>
    <xf numFmtId="167" fontId="54" fillId="0" borderId="35" xfId="42" applyNumberFormat="1" applyFont="1" applyFill="1" applyBorder="1" applyAlignment="1">
      <alignment horizontal="right" vertical="center"/>
    </xf>
    <xf numFmtId="0" fontId="54" fillId="0" borderId="35" xfId="42" applyNumberFormat="1" applyFont="1" applyFill="1" applyBorder="1" applyAlignment="1">
      <alignment horizontal="center" vertical="center"/>
    </xf>
    <xf numFmtId="1" fontId="54" fillId="0" borderId="23" xfId="42" applyNumberFormat="1" applyFont="1" applyFill="1" applyBorder="1" applyAlignment="1">
      <alignment horizontal="center" vertical="center"/>
    </xf>
    <xf numFmtId="168" fontId="54" fillId="0" borderId="35" xfId="42" applyNumberFormat="1" applyFont="1" applyFill="1" applyBorder="1" applyAlignment="1">
      <alignment horizontal="center" vertical="center"/>
    </xf>
    <xf numFmtId="168" fontId="34" fillId="0" borderId="14" xfId="42" applyNumberFormat="1" applyFont="1" applyFill="1" applyBorder="1" applyAlignment="1">
      <alignment horizontal="center" vertical="center"/>
    </xf>
    <xf numFmtId="0" fontId="34" fillId="0" borderId="14" xfId="42" applyNumberFormat="1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top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center" vertical="center"/>
    </xf>
    <xf numFmtId="167" fontId="23" fillId="0" borderId="22" xfId="42" applyNumberFormat="1" applyFont="1" applyFill="1" applyBorder="1" applyAlignment="1">
      <alignment horizontal="center" vertical="center" wrapText="1"/>
    </xf>
    <xf numFmtId="167" fontId="23" fillId="0" borderId="23" xfId="42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/>
    </xf>
    <xf numFmtId="167" fontId="24" fillId="0" borderId="14" xfId="42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67" fontId="21" fillId="0" borderId="0" xfId="42" applyNumberFormat="1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24" fillId="0" borderId="34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7" fontId="23" fillId="0" borderId="17" xfId="42" applyNumberFormat="1" applyFont="1" applyFill="1" applyBorder="1" applyAlignment="1">
      <alignment vertical="center"/>
    </xf>
    <xf numFmtId="168" fontId="23" fillId="0" borderId="0" xfId="42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 wrapText="1"/>
    </xf>
    <xf numFmtId="167" fontId="23" fillId="0" borderId="0" xfId="42" applyNumberFormat="1" applyFont="1" applyFill="1" applyBorder="1" applyAlignment="1">
      <alignment horizontal="right" vertical="center"/>
    </xf>
    <xf numFmtId="3" fontId="24" fillId="0" borderId="17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166" fontId="24" fillId="0" borderId="0" xfId="42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42" applyNumberFormat="1" applyFont="1" applyFill="1" applyBorder="1" applyAlignment="1">
      <alignment horizontal="center" vertical="center" wrapText="1"/>
    </xf>
    <xf numFmtId="165" fontId="6" fillId="0" borderId="10" xfId="4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1" xfId="42" applyNumberFormat="1" applyFont="1" applyFill="1" applyBorder="1" applyAlignment="1">
      <alignment horizontal="center" vertical="center" wrapText="1"/>
    </xf>
    <xf numFmtId="165" fontId="6" fillId="0" borderId="11" xfId="42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54" fillId="0" borderId="18" xfId="0" applyNumberFormat="1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/>
    </xf>
    <xf numFmtId="167" fontId="23" fillId="0" borderId="21" xfId="42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vertical="center" wrapText="1"/>
    </xf>
    <xf numFmtId="167" fontId="23" fillId="0" borderId="21" xfId="42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 vertical="center" wrapText="1"/>
    </xf>
    <xf numFmtId="3" fontId="23" fillId="0" borderId="11" xfId="0" applyNumberFormat="1" applyFont="1" applyFill="1" applyBorder="1" applyAlignment="1">
      <alignment horizontal="right" vertical="center"/>
    </xf>
    <xf numFmtId="1" fontId="54" fillId="0" borderId="11" xfId="0" applyNumberFormat="1" applyFont="1" applyFill="1" applyBorder="1" applyAlignment="1">
      <alignment horizontal="left" vertical="center"/>
    </xf>
    <xf numFmtId="3" fontId="23" fillId="0" borderId="18" xfId="0" applyNumberFormat="1" applyFont="1" applyFill="1" applyBorder="1" applyAlignment="1">
      <alignment/>
    </xf>
    <xf numFmtId="167" fontId="23" fillId="0" borderId="11" xfId="42" applyNumberFormat="1" applyFont="1" applyFill="1" applyBorder="1" applyAlignment="1">
      <alignment horizontal="right"/>
    </xf>
    <xf numFmtId="164" fontId="23" fillId="0" borderId="18" xfId="0" applyNumberFormat="1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1" fontId="54" fillId="0" borderId="25" xfId="0" applyNumberFormat="1" applyFont="1" applyFill="1" applyBorder="1" applyAlignment="1">
      <alignment horizontal="left" vertical="center"/>
    </xf>
    <xf numFmtId="3" fontId="23" fillId="0" borderId="15" xfId="0" applyNumberFormat="1" applyFont="1" applyFill="1" applyBorder="1" applyAlignment="1">
      <alignment/>
    </xf>
    <xf numFmtId="167" fontId="23" fillId="0" borderId="15" xfId="42" applyNumberFormat="1" applyFont="1" applyFill="1" applyBorder="1" applyAlignment="1">
      <alignment horizontal="right"/>
    </xf>
    <xf numFmtId="164" fontId="23" fillId="0" borderId="15" xfId="0" applyNumberFormat="1" applyFont="1" applyFill="1" applyBorder="1" applyAlignment="1">
      <alignment vertical="center" wrapText="1"/>
    </xf>
    <xf numFmtId="167" fontId="23" fillId="0" borderId="15" xfId="42" applyNumberFormat="1" applyFont="1" applyFill="1" applyBorder="1" applyAlignment="1">
      <alignment horizontal="right"/>
    </xf>
    <xf numFmtId="3" fontId="23" fillId="0" borderId="15" xfId="0" applyNumberFormat="1" applyFont="1" applyFill="1" applyBorder="1" applyAlignment="1">
      <alignment horizontal="right" vertical="center"/>
    </xf>
    <xf numFmtId="3" fontId="24" fillId="0" borderId="34" xfId="0" applyNumberFormat="1" applyFont="1" applyFill="1" applyBorder="1" applyAlignment="1">
      <alignment vertical="center" wrapText="1"/>
    </xf>
    <xf numFmtId="164" fontId="24" fillId="0" borderId="34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1" fontId="54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167" fontId="23" fillId="0" borderId="21" xfId="42" applyNumberFormat="1" applyFont="1" applyFill="1" applyBorder="1" applyAlignment="1">
      <alignment horizontal="center" vertical="center"/>
    </xf>
    <xf numFmtId="165" fontId="23" fillId="0" borderId="10" xfId="42" applyNumberFormat="1" applyFont="1" applyFill="1" applyBorder="1" applyAlignment="1">
      <alignment horizontal="right" vertical="center" wrapText="1"/>
    </xf>
    <xf numFmtId="167" fontId="23" fillId="0" borderId="21" xfId="42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 wrapText="1"/>
    </xf>
    <xf numFmtId="166" fontId="23" fillId="0" borderId="0" xfId="42" applyNumberFormat="1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165" fontId="23" fillId="0" borderId="11" xfId="42" applyNumberFormat="1" applyFont="1" applyFill="1" applyBorder="1" applyAlignment="1">
      <alignment horizontal="right" vertical="center" wrapText="1"/>
    </xf>
    <xf numFmtId="164" fontId="23" fillId="0" borderId="11" xfId="0" applyNumberFormat="1" applyFont="1" applyFill="1" applyBorder="1" applyAlignment="1">
      <alignment horizontal="right" vertical="center" wrapText="1"/>
    </xf>
    <xf numFmtId="1" fontId="54" fillId="0" borderId="15" xfId="0" applyNumberFormat="1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vertical="center" wrapText="1"/>
    </xf>
    <xf numFmtId="165" fontId="24" fillId="0" borderId="14" xfId="42" applyNumberFormat="1" applyFont="1" applyFill="1" applyBorder="1" applyAlignment="1">
      <alignment horizontal="right"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164" fontId="24" fillId="0" borderId="14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center" vertical="center" wrapText="1"/>
    </xf>
    <xf numFmtId="167" fontId="0" fillId="0" borderId="0" xfId="42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vertical="center"/>
    </xf>
    <xf numFmtId="3" fontId="64" fillId="0" borderId="10" xfId="0" applyNumberFormat="1" applyFont="1" applyFill="1" applyBorder="1" applyAlignment="1">
      <alignment horizontal="center" vertical="center" wrapText="1"/>
    </xf>
    <xf numFmtId="164" fontId="64" fillId="0" borderId="10" xfId="0" applyNumberFormat="1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168" fontId="64" fillId="0" borderId="21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1" fontId="37" fillId="0" borderId="11" xfId="0" applyNumberFormat="1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center" vertical="center" wrapText="1"/>
    </xf>
    <xf numFmtId="3" fontId="64" fillId="0" borderId="21" xfId="0" applyNumberFormat="1" applyFont="1" applyFill="1" applyBorder="1" applyAlignment="1">
      <alignment horizontal="center" vertical="center" wrapText="1"/>
    </xf>
    <xf numFmtId="164" fontId="64" fillId="0" borderId="11" xfId="0" applyNumberFormat="1" applyFont="1" applyFill="1" applyBorder="1" applyAlignment="1">
      <alignment horizontal="center" vertical="center" wrapText="1"/>
    </xf>
    <xf numFmtId="3" fontId="64" fillId="0" borderId="11" xfId="0" applyNumberFormat="1" applyFont="1" applyFill="1" applyBorder="1" applyAlignment="1">
      <alignment horizontal="right" vertical="center" wrapText="1"/>
    </xf>
    <xf numFmtId="165" fontId="64" fillId="0" borderId="11" xfId="42" applyNumberFormat="1" applyFont="1" applyFill="1" applyBorder="1" applyAlignment="1">
      <alignment horizontal="center" vertical="center" wrapText="1"/>
    </xf>
    <xf numFmtId="1" fontId="64" fillId="0" borderId="21" xfId="42" applyNumberFormat="1" applyFont="1" applyFill="1" applyBorder="1" applyAlignment="1">
      <alignment horizontal="center" vertical="center"/>
    </xf>
    <xf numFmtId="1" fontId="37" fillId="0" borderId="21" xfId="0" applyNumberFormat="1" applyFont="1" applyFill="1" applyBorder="1" applyAlignment="1">
      <alignment horizontal="left" vertical="center" wrapText="1"/>
    </xf>
    <xf numFmtId="0" fontId="64" fillId="0" borderId="21" xfId="0" applyFont="1" applyFill="1" applyBorder="1" applyAlignment="1">
      <alignment horizontal="center" vertical="center" wrapText="1"/>
    </xf>
    <xf numFmtId="167" fontId="64" fillId="0" borderId="21" xfId="42" applyNumberFormat="1" applyFont="1" applyFill="1" applyBorder="1" applyAlignment="1">
      <alignment horizontal="center" vertical="center"/>
    </xf>
    <xf numFmtId="1" fontId="64" fillId="0" borderId="21" xfId="0" applyNumberFormat="1" applyFont="1" applyFill="1" applyBorder="1" applyAlignment="1">
      <alignment horizontal="left" vertical="center" wrapText="1"/>
    </xf>
    <xf numFmtId="0" fontId="64" fillId="0" borderId="21" xfId="42" applyNumberFormat="1" applyFont="1" applyFill="1" applyBorder="1" applyAlignment="1">
      <alignment horizontal="center" vertical="center"/>
    </xf>
    <xf numFmtId="165" fontId="41" fillId="0" borderId="14" xfId="42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" fontId="23" fillId="0" borderId="10" xfId="0" applyNumberFormat="1" applyFont="1" applyFill="1" applyBorder="1" applyAlignment="1">
      <alignment vertical="center"/>
    </xf>
    <xf numFmtId="1" fontId="23" fillId="0" borderId="11" xfId="0" applyNumberFormat="1" applyFont="1" applyFill="1" applyBorder="1" applyAlignment="1">
      <alignment vertical="center"/>
    </xf>
    <xf numFmtId="164" fontId="64" fillId="0" borderId="18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vertical="center"/>
    </xf>
    <xf numFmtId="164" fontId="64" fillId="0" borderId="1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vertical="center"/>
    </xf>
    <xf numFmtId="49" fontId="24" fillId="0" borderId="0" xfId="0" applyNumberFormat="1" applyFont="1" applyFill="1" applyAlignment="1">
      <alignment vertical="center" wrapText="1"/>
    </xf>
    <xf numFmtId="0" fontId="4" fillId="0" borderId="14" xfId="60" applyFont="1" applyFill="1" applyBorder="1" applyAlignment="1">
      <alignment horizontal="center"/>
      <protection/>
    </xf>
    <xf numFmtId="0" fontId="37" fillId="0" borderId="10" xfId="60" applyFont="1" applyFill="1" applyBorder="1" applyAlignment="1">
      <alignment horizontal="center" vertical="center"/>
      <protection/>
    </xf>
    <xf numFmtId="1" fontId="37" fillId="0" borderId="10" xfId="60" applyNumberFormat="1" applyFont="1" applyFill="1" applyBorder="1" applyAlignment="1">
      <alignment vertical="center"/>
      <protection/>
    </xf>
    <xf numFmtId="167" fontId="64" fillId="0" borderId="11" xfId="42" applyNumberFormat="1" applyFont="1" applyFill="1" applyBorder="1" applyAlignment="1">
      <alignment horizontal="center" vertical="center" wrapText="1"/>
    </xf>
    <xf numFmtId="167" fontId="64" fillId="0" borderId="11" xfId="42" applyNumberFormat="1" applyFont="1" applyFill="1" applyBorder="1" applyAlignment="1">
      <alignment vertical="center" wrapText="1"/>
    </xf>
    <xf numFmtId="167" fontId="64" fillId="0" borderId="11" xfId="42" applyNumberFormat="1" applyFont="1" applyFill="1" applyBorder="1" applyAlignment="1">
      <alignment vertical="center"/>
    </xf>
    <xf numFmtId="1" fontId="37" fillId="0" borderId="11" xfId="60" applyNumberFormat="1" applyFont="1" applyFill="1" applyBorder="1" applyAlignment="1">
      <alignment vertical="center"/>
      <protection/>
    </xf>
    <xf numFmtId="0" fontId="37" fillId="0" borderId="18" xfId="60" applyFont="1" applyFill="1" applyBorder="1" applyAlignment="1">
      <alignment horizontal="center" vertical="center"/>
      <protection/>
    </xf>
    <xf numFmtId="1" fontId="37" fillId="0" borderId="15" xfId="60" applyNumberFormat="1" applyFont="1" applyFill="1" applyBorder="1" applyAlignment="1">
      <alignment vertical="center"/>
      <protection/>
    </xf>
    <xf numFmtId="168" fontId="56" fillId="0" borderId="14" xfId="60" applyNumberFormat="1" applyFont="1" applyFill="1" applyBorder="1" applyAlignment="1">
      <alignment vertical="center"/>
      <protection/>
    </xf>
    <xf numFmtId="0" fontId="114" fillId="0" borderId="0" xfId="60" applyFont="1" applyFill="1" applyAlignment="1">
      <alignment horizontal="center"/>
      <protection/>
    </xf>
    <xf numFmtId="0" fontId="114" fillId="0" borderId="0" xfId="60" applyFont="1" applyFill="1">
      <alignment/>
      <protection/>
    </xf>
    <xf numFmtId="167" fontId="64" fillId="0" borderId="10" xfId="42" applyNumberFormat="1" applyFont="1" applyFill="1" applyBorder="1" applyAlignment="1">
      <alignment vertical="center"/>
    </xf>
    <xf numFmtId="167" fontId="64" fillId="0" borderId="18" xfId="42" applyNumberFormat="1" applyFont="1" applyFill="1" applyBorder="1" applyAlignment="1">
      <alignment vertical="center"/>
    </xf>
    <xf numFmtId="0" fontId="73" fillId="0" borderId="14" xfId="60" applyFont="1" applyFill="1" applyBorder="1" applyAlignment="1">
      <alignment vertical="center"/>
      <protection/>
    </xf>
    <xf numFmtId="167" fontId="73" fillId="0" borderId="14" xfId="42" applyNumberFormat="1" applyFont="1" applyFill="1" applyBorder="1" applyAlignment="1">
      <alignment vertical="center"/>
    </xf>
    <xf numFmtId="0" fontId="117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4" fillId="0" borderId="0" xfId="60" applyFont="1" applyFill="1" applyAlignment="1">
      <alignment horizontal="left" indent="4"/>
      <protection/>
    </xf>
    <xf numFmtId="0" fontId="118" fillId="0" borderId="0" xfId="60" applyFont="1" applyFill="1" applyAlignment="1">
      <alignment/>
      <protection/>
    </xf>
    <xf numFmtId="0" fontId="37" fillId="0" borderId="25" xfId="0" applyFont="1" applyFill="1" applyBorder="1" applyAlignment="1">
      <alignment horizontal="center"/>
    </xf>
    <xf numFmtId="0" fontId="81" fillId="0" borderId="22" xfId="0" applyFont="1" applyFill="1" applyBorder="1" applyAlignment="1">
      <alignment horizontal="right" vertical="center"/>
    </xf>
    <xf numFmtId="0" fontId="81" fillId="0" borderId="23" xfId="0" applyFont="1" applyFill="1" applyBorder="1" applyAlignment="1">
      <alignment horizontal="right" vertical="center"/>
    </xf>
    <xf numFmtId="0" fontId="81" fillId="0" borderId="28" xfId="0" applyFont="1" applyFill="1" applyBorder="1" applyAlignment="1">
      <alignment horizontal="right" vertical="center"/>
    </xf>
    <xf numFmtId="164" fontId="81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166" fillId="0" borderId="0" xfId="0" applyFont="1" applyFill="1" applyAlignment="1">
      <alignment/>
    </xf>
    <xf numFmtId="166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/>
    </xf>
    <xf numFmtId="164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0" fillId="0" borderId="4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 horizontal="right"/>
    </xf>
    <xf numFmtId="0" fontId="40" fillId="0" borderId="41" xfId="0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right"/>
    </xf>
    <xf numFmtId="0" fontId="40" fillId="0" borderId="42" xfId="0" applyFont="1" applyFill="1" applyBorder="1" applyAlignment="1">
      <alignment horizontal="center"/>
    </xf>
    <xf numFmtId="0" fontId="43" fillId="0" borderId="19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22" xfId="0" applyFont="1" applyFill="1" applyBorder="1" applyAlignment="1">
      <alignment/>
    </xf>
    <xf numFmtId="0" fontId="40" fillId="0" borderId="28" xfId="0" applyFont="1" applyFill="1" applyBorder="1" applyAlignment="1">
      <alignment horizontal="right"/>
    </xf>
    <xf numFmtId="164" fontId="40" fillId="0" borderId="28" xfId="0" applyNumberFormat="1" applyFont="1" applyFill="1" applyBorder="1" applyAlignment="1">
      <alignment horizontal="right"/>
    </xf>
    <xf numFmtId="0" fontId="40" fillId="0" borderId="28" xfId="0" applyFont="1" applyFill="1" applyBorder="1" applyAlignment="1">
      <alignment horizontal="center"/>
    </xf>
    <xf numFmtId="0" fontId="40" fillId="0" borderId="28" xfId="0" applyFont="1" applyFill="1" applyBorder="1" applyAlignment="1">
      <alignment/>
    </xf>
    <xf numFmtId="1" fontId="40" fillId="0" borderId="28" xfId="0" applyNumberFormat="1" applyFont="1" applyFill="1" applyBorder="1" applyAlignment="1">
      <alignment horizontal="right"/>
    </xf>
    <xf numFmtId="164" fontId="7" fillId="0" borderId="28" xfId="0" applyNumberFormat="1" applyFont="1" applyFill="1" applyBorder="1" applyAlignment="1">
      <alignment horizontal="right"/>
    </xf>
    <xf numFmtId="0" fontId="40" fillId="0" borderId="35" xfId="0" applyFont="1" applyFill="1" applyBorder="1" applyAlignment="1">
      <alignment horizontal="center"/>
    </xf>
    <xf numFmtId="0" fontId="40" fillId="0" borderId="35" xfId="0" applyFont="1" applyFill="1" applyBorder="1" applyAlignment="1">
      <alignment/>
    </xf>
    <xf numFmtId="0" fontId="40" fillId="0" borderId="25" xfId="0" applyFont="1" applyFill="1" applyBorder="1" applyAlignment="1">
      <alignment horizontal="right"/>
    </xf>
    <xf numFmtId="164" fontId="40" fillId="0" borderId="24" xfId="0" applyNumberFormat="1" applyFont="1" applyFill="1" applyBorder="1" applyAlignment="1">
      <alignment horizontal="right"/>
    </xf>
    <xf numFmtId="164" fontId="40" fillId="0" borderId="35" xfId="0" applyNumberFormat="1" applyFont="1" applyFill="1" applyBorder="1" applyAlignment="1">
      <alignment horizontal="right"/>
    </xf>
    <xf numFmtId="0" fontId="40" fillId="0" borderId="35" xfId="0" applyFont="1" applyFill="1" applyBorder="1" applyAlignment="1">
      <alignment horizontal="right"/>
    </xf>
    <xf numFmtId="0" fontId="43" fillId="0" borderId="14" xfId="0" applyFont="1" applyFill="1" applyBorder="1" applyAlignment="1">
      <alignment/>
    </xf>
    <xf numFmtId="0" fontId="43" fillId="0" borderId="14" xfId="0" applyFont="1" applyFill="1" applyBorder="1" applyAlignment="1">
      <alignment horizontal="right"/>
    </xf>
    <xf numFmtId="164" fontId="43" fillId="0" borderId="34" xfId="0" applyNumberFormat="1" applyFont="1" applyFill="1" applyBorder="1" applyAlignment="1">
      <alignment horizontal="right"/>
    </xf>
    <xf numFmtId="164" fontId="43" fillId="0" borderId="14" xfId="0" applyNumberFormat="1" applyFont="1" applyFill="1" applyBorder="1" applyAlignment="1">
      <alignment horizontal="right"/>
    </xf>
    <xf numFmtId="0" fontId="37" fillId="0" borderId="33" xfId="0" applyFont="1" applyFill="1" applyBorder="1" applyAlignment="1">
      <alignment vertical="center" wrapText="1"/>
    </xf>
    <xf numFmtId="0" fontId="37" fillId="0" borderId="43" xfId="0" applyFont="1" applyFill="1" applyBorder="1" applyAlignment="1">
      <alignment vertical="center" wrapText="1"/>
    </xf>
    <xf numFmtId="49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4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right"/>
    </xf>
    <xf numFmtId="167" fontId="41" fillId="0" borderId="14" xfId="42" applyNumberFormat="1" applyFont="1" applyFill="1" applyBorder="1" applyAlignment="1">
      <alignment horizontal="right" vertical="center"/>
    </xf>
    <xf numFmtId="164" fontId="41" fillId="0" borderId="14" xfId="0" applyNumberFormat="1" applyFont="1" applyFill="1" applyBorder="1" applyAlignment="1">
      <alignment horizontal="right" vertical="center"/>
    </xf>
    <xf numFmtId="166" fontId="41" fillId="0" borderId="14" xfId="0" applyNumberFormat="1" applyFont="1" applyFill="1" applyBorder="1" applyAlignment="1">
      <alignment horizontal="right" vertical="center"/>
    </xf>
    <xf numFmtId="164" fontId="37" fillId="0" borderId="14" xfId="0" applyNumberFormat="1" applyFont="1" applyFill="1" applyBorder="1" applyAlignment="1">
      <alignment horizontal="right" vertical="center"/>
    </xf>
    <xf numFmtId="166" fontId="37" fillId="0" borderId="14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167" fillId="0" borderId="0" xfId="0" applyFont="1" applyFill="1" applyAlignment="1">
      <alignment/>
    </xf>
    <xf numFmtId="0" fontId="168" fillId="0" borderId="0" xfId="0" applyFont="1" applyFill="1" applyAlignment="1">
      <alignment/>
    </xf>
    <xf numFmtId="167" fontId="24" fillId="0" borderId="14" xfId="42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vertical="center"/>
    </xf>
    <xf numFmtId="167" fontId="24" fillId="0" borderId="14" xfId="0" applyNumberFormat="1" applyFont="1" applyFill="1" applyBorder="1" applyAlignment="1">
      <alignment horizontal="right" vertical="center"/>
    </xf>
    <xf numFmtId="164" fontId="168" fillId="0" borderId="0" xfId="0" applyNumberFormat="1" applyFont="1" applyFill="1" applyAlignment="1">
      <alignment/>
    </xf>
    <xf numFmtId="167" fontId="23" fillId="0" borderId="16" xfId="42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/>
    </xf>
    <xf numFmtId="1" fontId="23" fillId="0" borderId="16" xfId="0" applyNumberFormat="1" applyFont="1" applyFill="1" applyBorder="1" applyAlignment="1">
      <alignment vertical="center"/>
    </xf>
    <xf numFmtId="164" fontId="24" fillId="0" borderId="16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167" fontId="23" fillId="0" borderId="14" xfId="42" applyNumberFormat="1" applyFont="1" applyFill="1" applyBorder="1" applyAlignment="1">
      <alignment horizontal="center" vertical="center"/>
    </xf>
    <xf numFmtId="167" fontId="23" fillId="0" borderId="14" xfId="42" applyNumberFormat="1" applyFont="1" applyFill="1" applyBorder="1" applyAlignment="1">
      <alignment horizontal="right" vertical="center"/>
    </xf>
    <xf numFmtId="164" fontId="23" fillId="0" borderId="14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90" fillId="0" borderId="20" xfId="0" applyFont="1" applyFill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 wrapText="1"/>
    </xf>
    <xf numFmtId="167" fontId="37" fillId="0" borderId="26" xfId="42" applyNumberFormat="1" applyFont="1" applyFill="1" applyBorder="1" applyAlignment="1">
      <alignment horizontal="center" vertical="center" wrapText="1"/>
    </xf>
    <xf numFmtId="167" fontId="37" fillId="0" borderId="29" xfId="42" applyNumberFormat="1" applyFont="1" applyFill="1" applyBorder="1" applyAlignment="1" quotePrefix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89" fillId="0" borderId="34" xfId="0" applyFont="1" applyFill="1" applyBorder="1" applyAlignment="1">
      <alignment horizontal="center" vertical="center" wrapText="1"/>
    </xf>
    <xf numFmtId="0" fontId="89" fillId="0" borderId="14" xfId="0" applyFont="1" applyFill="1" applyBorder="1" applyAlignment="1">
      <alignment horizontal="center" vertical="center" wrapText="1"/>
    </xf>
    <xf numFmtId="0" fontId="277" fillId="0" borderId="0" xfId="0" applyFont="1" applyFill="1" applyAlignment="1" quotePrefix="1">
      <alignment horizontal="left" vertical="center"/>
    </xf>
    <xf numFmtId="0" fontId="34" fillId="0" borderId="0" xfId="0" applyFont="1" applyFill="1" applyAlignment="1">
      <alignment horizontal="center" wrapText="1"/>
    </xf>
    <xf numFmtId="0" fontId="87" fillId="35" borderId="0" xfId="0" applyFont="1" applyFill="1" applyAlignment="1">
      <alignment horizontal="center" wrapText="1"/>
    </xf>
    <xf numFmtId="0" fontId="278" fillId="0" borderId="16" xfId="0" applyFont="1" applyFill="1" applyBorder="1" applyAlignment="1">
      <alignment horizontal="left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89" fillId="0" borderId="45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4" fontId="210" fillId="0" borderId="46" xfId="57" applyNumberFormat="1" applyFont="1" applyFill="1" applyBorder="1" applyAlignment="1">
      <alignment horizontal="center" vertical="center"/>
      <protection/>
    </xf>
    <xf numFmtId="4" fontId="210" fillId="0" borderId="47" xfId="57" applyNumberFormat="1" applyFont="1" applyFill="1" applyBorder="1" applyAlignment="1">
      <alignment horizontal="center" vertical="center"/>
      <protection/>
    </xf>
    <xf numFmtId="4" fontId="210" fillId="0" borderId="37" xfId="57" applyNumberFormat="1" applyFont="1" applyFill="1" applyBorder="1" applyAlignment="1">
      <alignment horizontal="center" vertical="center"/>
      <protection/>
    </xf>
    <xf numFmtId="4" fontId="210" fillId="0" borderId="17" xfId="57" applyNumberFormat="1" applyFont="1" applyFill="1" applyBorder="1" applyAlignment="1">
      <alignment horizontal="center" vertical="center"/>
      <protection/>
    </xf>
    <xf numFmtId="4" fontId="210" fillId="0" borderId="0" xfId="57" applyNumberFormat="1" applyFont="1" applyFill="1" applyBorder="1" applyAlignment="1">
      <alignment horizontal="center" vertical="center"/>
      <protection/>
    </xf>
    <xf numFmtId="4" fontId="210" fillId="0" borderId="36" xfId="57" applyNumberFormat="1" applyFont="1" applyFill="1" applyBorder="1" applyAlignment="1">
      <alignment horizontal="center" vertical="center"/>
      <protection/>
    </xf>
    <xf numFmtId="4" fontId="210" fillId="0" borderId="31" xfId="57" applyNumberFormat="1" applyFont="1" applyFill="1" applyBorder="1" applyAlignment="1">
      <alignment horizontal="center" vertical="center"/>
      <protection/>
    </xf>
    <xf numFmtId="4" fontId="210" fillId="0" borderId="48" xfId="57" applyNumberFormat="1" applyFont="1" applyFill="1" applyBorder="1" applyAlignment="1">
      <alignment horizontal="center" vertical="center"/>
      <protection/>
    </xf>
    <xf numFmtId="4" fontId="210" fillId="0" borderId="38" xfId="57" applyNumberFormat="1" applyFont="1" applyFill="1" applyBorder="1" applyAlignment="1">
      <alignment horizontal="center" vertical="center"/>
      <protection/>
    </xf>
    <xf numFmtId="0" fontId="222" fillId="0" borderId="26" xfId="57" applyFont="1" applyFill="1" applyBorder="1" applyAlignment="1">
      <alignment horizontal="center" vertical="center"/>
      <protection/>
    </xf>
    <xf numFmtId="0" fontId="222" fillId="0" borderId="39" xfId="57" applyFont="1" applyFill="1" applyBorder="1" applyAlignment="1">
      <alignment horizontal="center" vertical="center"/>
      <protection/>
    </xf>
    <xf numFmtId="0" fontId="222" fillId="0" borderId="29" xfId="57" applyFont="1" applyFill="1" applyBorder="1" applyAlignment="1">
      <alignment horizontal="center" vertical="center"/>
      <protection/>
    </xf>
    <xf numFmtId="0" fontId="41" fillId="0" borderId="19" xfId="57" applyFont="1" applyFill="1" applyBorder="1" applyAlignment="1">
      <alignment horizontal="center" vertical="center" wrapText="1"/>
      <protection/>
    </xf>
    <xf numFmtId="0" fontId="41" fillId="0" borderId="27" xfId="57" applyFont="1" applyFill="1" applyBorder="1" applyAlignment="1">
      <alignment horizontal="center" vertical="center" wrapText="1"/>
      <protection/>
    </xf>
    <xf numFmtId="3" fontId="41" fillId="0" borderId="19" xfId="57" applyNumberFormat="1" applyFont="1" applyFill="1" applyBorder="1" applyAlignment="1">
      <alignment horizontal="center" vertical="center" wrapText="1"/>
      <protection/>
    </xf>
    <xf numFmtId="3" fontId="41" fillId="0" borderId="45" xfId="57" applyNumberFormat="1" applyFont="1" applyFill="1" applyBorder="1" applyAlignment="1">
      <alignment horizontal="center" vertical="center" wrapText="1"/>
      <protection/>
    </xf>
    <xf numFmtId="3" fontId="41" fillId="0" borderId="27" xfId="57" applyNumberFormat="1" applyFont="1" applyFill="1" applyBorder="1" applyAlignment="1">
      <alignment horizontal="center" vertical="center" wrapText="1"/>
      <protection/>
    </xf>
    <xf numFmtId="0" fontId="41" fillId="0" borderId="14" xfId="57" applyFont="1" applyFill="1" applyBorder="1" applyAlignment="1">
      <alignment horizontal="center" vertical="center" wrapText="1"/>
      <protection/>
    </xf>
    <xf numFmtId="0" fontId="56" fillId="0" borderId="14" xfId="57" applyFont="1" applyFill="1" applyBorder="1" applyAlignment="1">
      <alignment horizontal="center" vertical="center" wrapText="1"/>
      <protection/>
    </xf>
    <xf numFmtId="0" fontId="234" fillId="0" borderId="20" xfId="57" applyFont="1" applyFill="1" applyBorder="1" applyAlignment="1">
      <alignment horizontal="center" vertical="center" wrapText="1"/>
      <protection/>
    </xf>
    <xf numFmtId="0" fontId="234" fillId="0" borderId="25" xfId="57" applyFont="1" applyFill="1" applyBorder="1" applyAlignment="1">
      <alignment horizontal="center" vertical="center" wrapText="1"/>
      <protection/>
    </xf>
    <xf numFmtId="0" fontId="234" fillId="0" borderId="34" xfId="57" applyFont="1" applyFill="1" applyBorder="1" applyAlignment="1">
      <alignment horizontal="center" vertical="center" wrapText="1"/>
      <protection/>
    </xf>
    <xf numFmtId="0" fontId="279" fillId="0" borderId="20" xfId="57" applyFont="1" applyFill="1" applyBorder="1" applyAlignment="1">
      <alignment horizontal="center" vertical="center" wrapText="1"/>
      <protection/>
    </xf>
    <xf numFmtId="0" fontId="279" fillId="0" borderId="25" xfId="57" applyFont="1" applyFill="1" applyBorder="1" applyAlignment="1">
      <alignment horizontal="center" vertical="center" wrapText="1"/>
      <protection/>
    </xf>
    <xf numFmtId="0" fontId="279" fillId="0" borderId="34" xfId="57" applyFont="1" applyFill="1" applyBorder="1" applyAlignment="1">
      <alignment horizontal="center" vertical="center" wrapText="1"/>
      <protection/>
    </xf>
    <xf numFmtId="0" fontId="24" fillId="0" borderId="0" xfId="57" applyFont="1" applyFill="1" applyAlignment="1">
      <alignment horizontal="center"/>
      <protection/>
    </xf>
    <xf numFmtId="0" fontId="34" fillId="0" borderId="0" xfId="57" applyFont="1" applyFill="1" applyAlignment="1">
      <alignment horizontal="center"/>
      <protection/>
    </xf>
    <xf numFmtId="0" fontId="34" fillId="0" borderId="0" xfId="57" applyFont="1" applyFill="1" applyAlignment="1">
      <alignment horizontal="center" vertical="center" wrapText="1"/>
      <protection/>
    </xf>
    <xf numFmtId="0" fontId="65" fillId="0" borderId="0" xfId="57" applyFont="1" applyFill="1" applyAlignment="1">
      <alignment horizontal="center" vertical="center" wrapText="1"/>
      <protection/>
    </xf>
    <xf numFmtId="0" fontId="41" fillId="0" borderId="44" xfId="57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0" fontId="41" fillId="0" borderId="33" xfId="57" applyFont="1" applyFill="1" applyBorder="1" applyAlignment="1">
      <alignment horizontal="center" vertical="center" wrapText="1"/>
      <protection/>
    </xf>
    <xf numFmtId="0" fontId="37" fillId="0" borderId="14" xfId="57" applyFont="1" applyFill="1" applyBorder="1" applyAlignment="1">
      <alignment horizontal="center" vertical="center" wrapText="1"/>
      <protection/>
    </xf>
    <xf numFmtId="0" fontId="24" fillId="0" borderId="0" xfId="57" applyFont="1" applyFill="1" applyAlignment="1">
      <alignment horizontal="center" vertical="center" wrapText="1"/>
      <protection/>
    </xf>
    <xf numFmtId="3" fontId="41" fillId="0" borderId="14" xfId="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7" fontId="220" fillId="0" borderId="0" xfId="42" applyNumberFormat="1" applyFont="1" applyAlignment="1">
      <alignment horizontal="center"/>
    </xf>
    <xf numFmtId="0" fontId="37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/>
    </xf>
    <xf numFmtId="0" fontId="41" fillId="0" borderId="14" xfId="0" applyNumberFormat="1" applyFont="1" applyFill="1" applyBorder="1" applyAlignment="1">
      <alignment horizontal="left" vertical="center" wrapText="1"/>
    </xf>
    <xf numFmtId="164" fontId="37" fillId="0" borderId="14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 wrapText="1"/>
    </xf>
    <xf numFmtId="167" fontId="41" fillId="0" borderId="14" xfId="0" applyNumberFormat="1" applyFont="1" applyFill="1" applyBorder="1" applyAlignment="1">
      <alignment horizontal="center" vertical="center"/>
    </xf>
    <xf numFmtId="167" fontId="37" fillId="0" borderId="14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168" fontId="56" fillId="0" borderId="11" xfId="42" applyNumberFormat="1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09" fillId="0" borderId="3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216" fillId="0" borderId="20" xfId="0" applyFont="1" applyBorder="1" applyAlignment="1">
      <alignment horizontal="center" vertical="center" wrapText="1"/>
    </xf>
    <xf numFmtId="0" fontId="216" fillId="0" borderId="25" xfId="0" applyFont="1" applyBorder="1" applyAlignment="1">
      <alignment horizontal="center" vertical="center" wrapText="1"/>
    </xf>
    <xf numFmtId="0" fontId="216" fillId="0" borderId="34" xfId="0" applyFont="1" applyBorder="1" applyAlignment="1">
      <alignment horizontal="center" vertical="center" wrapText="1"/>
    </xf>
    <xf numFmtId="0" fontId="216" fillId="0" borderId="44" xfId="0" applyFont="1" applyBorder="1" applyAlignment="1">
      <alignment horizontal="center" vertical="center" wrapText="1"/>
    </xf>
    <xf numFmtId="0" fontId="216" fillId="0" borderId="16" xfId="0" applyFont="1" applyBorder="1" applyAlignment="1">
      <alignment horizontal="center" vertical="center" wrapText="1"/>
    </xf>
    <xf numFmtId="0" fontId="216" fillId="0" borderId="33" xfId="0" applyFont="1" applyBorder="1" applyAlignment="1">
      <alignment horizontal="center" vertical="center" wrapText="1"/>
    </xf>
    <xf numFmtId="0" fontId="216" fillId="0" borderId="49" xfId="0" applyFont="1" applyBorder="1" applyAlignment="1">
      <alignment horizontal="center" vertical="center" wrapText="1"/>
    </xf>
    <xf numFmtId="0" fontId="216" fillId="0" borderId="30" xfId="0" applyFont="1" applyBorder="1" applyAlignment="1">
      <alignment horizontal="center" vertical="center" wrapText="1"/>
    </xf>
    <xf numFmtId="0" fontId="216" fillId="0" borderId="4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11" fillId="0" borderId="20" xfId="0" applyFont="1" applyBorder="1" applyAlignment="1">
      <alignment horizontal="center" vertical="center" wrapText="1"/>
    </xf>
    <xf numFmtId="0" fontId="211" fillId="0" borderId="25" xfId="0" applyFont="1" applyBorder="1" applyAlignment="1">
      <alignment horizontal="center" vertical="center" wrapText="1"/>
    </xf>
    <xf numFmtId="0" fontId="211" fillId="0" borderId="34" xfId="0" applyFont="1" applyBorder="1" applyAlignment="1">
      <alignment horizontal="center" vertical="center" wrapText="1"/>
    </xf>
    <xf numFmtId="0" fontId="216" fillId="0" borderId="44" xfId="0" applyFont="1" applyBorder="1" applyAlignment="1">
      <alignment horizontal="center" vertical="center"/>
    </xf>
    <xf numFmtId="0" fontId="216" fillId="0" borderId="16" xfId="0" applyFont="1" applyBorder="1" applyAlignment="1">
      <alignment horizontal="center" vertical="center"/>
    </xf>
    <xf numFmtId="0" fontId="216" fillId="0" borderId="33" xfId="0" applyFont="1" applyBorder="1" applyAlignment="1">
      <alignment horizontal="center" vertical="center"/>
    </xf>
    <xf numFmtId="0" fontId="216" fillId="0" borderId="49" xfId="0" applyFont="1" applyBorder="1" applyAlignment="1">
      <alignment horizontal="center" vertical="center"/>
    </xf>
    <xf numFmtId="0" fontId="216" fillId="0" borderId="30" xfId="0" applyFont="1" applyBorder="1" applyAlignment="1">
      <alignment horizontal="center" vertical="center"/>
    </xf>
    <xf numFmtId="0" fontId="216" fillId="0" borderId="43" xfId="0" applyFont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2" fillId="0" borderId="4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112" fillId="0" borderId="44" xfId="0" applyFont="1" applyFill="1" applyBorder="1" applyAlignment="1">
      <alignment horizontal="center" vertical="center" wrapText="1"/>
    </xf>
    <xf numFmtId="0" fontId="112" fillId="0" borderId="16" xfId="0" applyFont="1" applyFill="1" applyBorder="1" applyAlignment="1">
      <alignment horizontal="center" vertical="center" wrapText="1"/>
    </xf>
    <xf numFmtId="0" fontId="112" fillId="0" borderId="33" xfId="0" applyFont="1" applyFill="1" applyBorder="1" applyAlignment="1">
      <alignment horizontal="center" vertical="center" wrapText="1"/>
    </xf>
    <xf numFmtId="0" fontId="112" fillId="0" borderId="49" xfId="0" applyFont="1" applyFill="1" applyBorder="1" applyAlignment="1">
      <alignment horizontal="center" vertical="center" wrapText="1"/>
    </xf>
    <xf numFmtId="0" fontId="112" fillId="0" borderId="30" xfId="0" applyFont="1" applyFill="1" applyBorder="1" applyAlignment="1">
      <alignment horizontal="center" vertical="center" wrapText="1"/>
    </xf>
    <xf numFmtId="0" fontId="112" fillId="0" borderId="43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2" fillId="0" borderId="4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17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208" fillId="0" borderId="14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09" fillId="0" borderId="17" xfId="0" applyFont="1" applyBorder="1" applyAlignment="1">
      <alignment horizontal="center" vertical="center" wrapText="1"/>
    </xf>
    <xf numFmtId="0" fontId="20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0" fillId="0" borderId="19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208" fillId="0" borderId="19" xfId="0" applyFont="1" applyBorder="1" applyAlignment="1">
      <alignment horizontal="center" vertical="center" wrapText="1"/>
    </xf>
    <xf numFmtId="0" fontId="208" fillId="0" borderId="45" xfId="0" applyFont="1" applyBorder="1" applyAlignment="1">
      <alignment horizontal="center" vertical="center" wrapText="1"/>
    </xf>
    <xf numFmtId="0" fontId="208" fillId="0" borderId="27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55" fillId="0" borderId="0" xfId="60" applyFont="1" applyAlignment="1">
      <alignment horizontal="center"/>
      <protection/>
    </xf>
    <xf numFmtId="0" fontId="26" fillId="0" borderId="0" xfId="60" applyFont="1" applyAlignment="1">
      <alignment horizontal="center"/>
      <protection/>
    </xf>
    <xf numFmtId="0" fontId="23" fillId="0" borderId="20" xfId="60" applyFont="1" applyFill="1" applyBorder="1" applyAlignment="1">
      <alignment horizontal="center" vertical="center" wrapText="1"/>
      <protection/>
    </xf>
    <xf numFmtId="0" fontId="23" fillId="0" borderId="34" xfId="60" applyFont="1" applyFill="1" applyBorder="1" applyAlignment="1">
      <alignment horizontal="center" vertical="center" wrapText="1"/>
      <protection/>
    </xf>
    <xf numFmtId="0" fontId="22" fillId="0" borderId="0" xfId="60" applyFont="1" applyFill="1" applyBorder="1" applyAlignment="1">
      <alignment horizontal="center" vertical="center"/>
      <protection/>
    </xf>
    <xf numFmtId="1" fontId="5" fillId="0" borderId="16" xfId="42" applyNumberFormat="1" applyFont="1" applyBorder="1" applyAlignment="1">
      <alignment horizontal="center"/>
    </xf>
    <xf numFmtId="0" fontId="55" fillId="0" borderId="0" xfId="60" applyFont="1" applyBorder="1" applyAlignment="1">
      <alignment horizontal="center"/>
      <protection/>
    </xf>
    <xf numFmtId="1" fontId="34" fillId="0" borderId="19" xfId="60" applyNumberFormat="1" applyFont="1" applyFill="1" applyBorder="1" applyAlignment="1">
      <alignment horizontal="center" vertical="center"/>
      <protection/>
    </xf>
    <xf numFmtId="1" fontId="34" fillId="0" borderId="27" xfId="60" applyNumberFormat="1" applyFont="1" applyFill="1" applyBorder="1" applyAlignment="1">
      <alignment horizontal="center" vertical="center"/>
      <protection/>
    </xf>
    <xf numFmtId="0" fontId="22" fillId="0" borderId="20" xfId="60" applyFont="1" applyFill="1" applyBorder="1" applyAlignment="1">
      <alignment horizontal="center" vertical="center" wrapText="1"/>
      <protection/>
    </xf>
    <xf numFmtId="0" fontId="22" fillId="0" borderId="34" xfId="60" applyFont="1" applyFill="1" applyBorder="1" applyAlignment="1">
      <alignment horizontal="center" vertical="center" wrapText="1"/>
      <protection/>
    </xf>
    <xf numFmtId="0" fontId="41" fillId="0" borderId="20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center"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36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2" fillId="0" borderId="19" xfId="0" applyFont="1" applyBorder="1" applyAlignment="1">
      <alignment horizontal="center" vertical="center" wrapText="1"/>
    </xf>
    <xf numFmtId="0" fontId="222" fillId="0" borderId="45" xfId="0" applyFont="1" applyBorder="1" applyAlignment="1">
      <alignment horizontal="center" vertical="center" wrapText="1"/>
    </xf>
    <xf numFmtId="0" fontId="222" fillId="0" borderId="27" xfId="0" applyFont="1" applyBorder="1" applyAlignment="1">
      <alignment horizontal="center" vertical="center" wrapText="1"/>
    </xf>
    <xf numFmtId="0" fontId="210" fillId="0" borderId="19" xfId="0" applyFont="1" applyBorder="1" applyAlignment="1">
      <alignment horizontal="center" vertical="center" wrapText="1"/>
    </xf>
    <xf numFmtId="0" fontId="210" fillId="0" borderId="45" xfId="0" applyFont="1" applyBorder="1" applyAlignment="1">
      <alignment horizontal="center" vertical="center" wrapText="1"/>
    </xf>
    <xf numFmtId="0" fontId="210" fillId="0" borderId="27" xfId="0" applyFont="1" applyBorder="1" applyAlignment="1">
      <alignment horizontal="center" vertical="center" wrapText="1"/>
    </xf>
    <xf numFmtId="0" fontId="222" fillId="0" borderId="19" xfId="0" applyFont="1" applyBorder="1" applyAlignment="1">
      <alignment vertical="center" wrapText="1"/>
    </xf>
    <xf numFmtId="0" fontId="222" fillId="0" borderId="45" xfId="0" applyFont="1" applyBorder="1" applyAlignment="1">
      <alignment vertical="center" wrapText="1"/>
    </xf>
    <xf numFmtId="0" fontId="222" fillId="0" borderId="27" xfId="0" applyFont="1" applyBorder="1" applyAlignment="1">
      <alignment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22" fillId="0" borderId="19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56" fillId="0" borderId="19" xfId="0" applyNumberFormat="1" applyFont="1" applyBorder="1" applyAlignment="1">
      <alignment horizontal="center" vertical="center" wrapText="1"/>
    </xf>
    <xf numFmtId="0" fontId="256" fillId="0" borderId="45" xfId="0" applyFont="1" applyBorder="1" applyAlignment="1">
      <alignment horizontal="center" vertical="center" wrapText="1"/>
    </xf>
    <xf numFmtId="0" fontId="256" fillId="0" borderId="27" xfId="0" applyFont="1" applyBorder="1" applyAlignment="1">
      <alignment horizontal="center" vertical="center" wrapText="1"/>
    </xf>
    <xf numFmtId="0" fontId="37" fillId="0" borderId="17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0" fillId="0" borderId="19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0" fontId="223" fillId="0" borderId="14" xfId="60" applyFont="1" applyBorder="1" applyAlignment="1">
      <alignment horizontal="center" vertical="center" wrapText="1"/>
      <protection/>
    </xf>
    <xf numFmtId="0" fontId="234" fillId="0" borderId="14" xfId="60" applyFont="1" applyBorder="1" applyAlignment="1">
      <alignment horizontal="center" vertical="center" wrapText="1"/>
      <protection/>
    </xf>
    <xf numFmtId="0" fontId="223" fillId="0" borderId="14" xfId="60" applyFont="1" applyBorder="1" applyAlignment="1">
      <alignment horizontal="center" vertical="center" wrapText="1" shrinkToFit="1"/>
      <protection/>
    </xf>
    <xf numFmtId="0" fontId="242" fillId="0" borderId="0" xfId="60" applyFont="1" applyAlignment="1">
      <alignment horizontal="center"/>
      <protection/>
    </xf>
    <xf numFmtId="0" fontId="241" fillId="0" borderId="0" xfId="60" applyFont="1" applyAlignment="1">
      <alignment horizontal="center"/>
      <protection/>
    </xf>
    <xf numFmtId="0" fontId="280" fillId="0" borderId="0" xfId="60" applyFont="1" applyAlignment="1">
      <alignment horizontal="center"/>
      <protection/>
    </xf>
    <xf numFmtId="0" fontId="216" fillId="0" borderId="0" xfId="60" applyFont="1" applyAlignment="1">
      <alignment horizontal="center"/>
      <protection/>
    </xf>
    <xf numFmtId="0" fontId="234" fillId="0" borderId="19" xfId="60" applyFont="1" applyBorder="1" applyAlignment="1">
      <alignment horizontal="center" vertical="center"/>
      <protection/>
    </xf>
    <xf numFmtId="0" fontId="234" fillId="0" borderId="27" xfId="60" applyFont="1" applyBorder="1" applyAlignment="1">
      <alignment horizontal="center" vertical="center"/>
      <protection/>
    </xf>
    <xf numFmtId="0" fontId="223" fillId="0" borderId="0" xfId="60" applyFont="1" applyAlignment="1">
      <alignment horizontal="center"/>
      <protection/>
    </xf>
    <xf numFmtId="0" fontId="241" fillId="0" borderId="30" xfId="60" applyFont="1" applyBorder="1" applyAlignment="1">
      <alignment horizontal="left"/>
      <protection/>
    </xf>
    <xf numFmtId="0" fontId="260" fillId="0" borderId="14" xfId="60" applyFont="1" applyBorder="1" applyAlignment="1">
      <alignment horizontal="center" vertical="center" wrapText="1"/>
      <protection/>
    </xf>
    <xf numFmtId="0" fontId="221" fillId="0" borderId="0" xfId="60" applyFont="1" applyBorder="1" applyAlignment="1">
      <alignment horizontal="center"/>
      <protection/>
    </xf>
    <xf numFmtId="0" fontId="238" fillId="0" borderId="0" xfId="60" applyFont="1" applyBorder="1" applyAlignment="1">
      <alignment horizontal="center"/>
      <protection/>
    </xf>
    <xf numFmtId="0" fontId="260" fillId="0" borderId="20" xfId="60" applyFont="1" applyBorder="1" applyAlignment="1">
      <alignment horizontal="center" vertical="center" wrapText="1"/>
      <protection/>
    </xf>
    <xf numFmtId="0" fontId="260" fillId="0" borderId="34" xfId="6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left" vertical="center" wrapText="1"/>
    </xf>
    <xf numFmtId="0" fontId="56" fillId="0" borderId="14" xfId="60" applyFont="1" applyFill="1" applyBorder="1" applyAlignment="1">
      <alignment horizontal="center" vertical="center" wrapText="1"/>
      <protection/>
    </xf>
    <xf numFmtId="0" fontId="93" fillId="0" borderId="20" xfId="60" applyFont="1" applyFill="1" applyBorder="1" applyAlignment="1">
      <alignment horizontal="center" vertical="center" wrapText="1"/>
      <protection/>
    </xf>
    <xf numFmtId="0" fontId="93" fillId="0" borderId="34" xfId="60" applyFont="1" applyFill="1" applyBorder="1" applyAlignment="1">
      <alignment horizontal="center" vertical="center" wrapText="1"/>
      <protection/>
    </xf>
    <xf numFmtId="0" fontId="41" fillId="0" borderId="14" xfId="60" applyFont="1" applyFill="1" applyBorder="1" applyAlignment="1">
      <alignment horizontal="center" vertical="center" wrapText="1"/>
      <protection/>
    </xf>
    <xf numFmtId="0" fontId="108" fillId="0" borderId="14" xfId="60" applyFont="1" applyFill="1" applyBorder="1" applyAlignment="1">
      <alignment horizontal="center" vertical="center" wrapText="1"/>
      <protection/>
    </xf>
    <xf numFmtId="0" fontId="41" fillId="0" borderId="19" xfId="60" applyFont="1" applyFill="1" applyBorder="1" applyAlignment="1">
      <alignment horizontal="center" vertical="center"/>
      <protection/>
    </xf>
    <xf numFmtId="0" fontId="41" fillId="0" borderId="27" xfId="60" applyFont="1" applyFill="1" applyBorder="1" applyAlignment="1">
      <alignment horizontal="center" vertical="center"/>
      <protection/>
    </xf>
    <xf numFmtId="0" fontId="108" fillId="0" borderId="14" xfId="60" applyFont="1" applyFill="1" applyBorder="1" applyAlignment="1">
      <alignment horizontal="center" vertical="center" wrapText="1"/>
      <protection/>
    </xf>
    <xf numFmtId="0" fontId="56" fillId="0" borderId="14" xfId="60" applyFont="1" applyFill="1" applyBorder="1" applyAlignment="1">
      <alignment horizontal="center" vertical="center" wrapText="1" shrinkToFit="1"/>
      <protection/>
    </xf>
    <xf numFmtId="0" fontId="93" fillId="0" borderId="14" xfId="60" applyFont="1" applyFill="1" applyBorder="1" applyAlignment="1">
      <alignment horizontal="center" vertical="center" wrapText="1"/>
      <protection/>
    </xf>
    <xf numFmtId="49" fontId="37" fillId="0" borderId="0" xfId="0" applyNumberFormat="1" applyFont="1" applyFill="1" applyAlignment="1">
      <alignment horizontal="left" vertical="center"/>
    </xf>
    <xf numFmtId="0" fontId="22" fillId="0" borderId="30" xfId="60" applyFont="1" applyFill="1" applyBorder="1" applyAlignment="1">
      <alignment horizontal="center" vertical="center" wrapText="1"/>
      <protection/>
    </xf>
    <xf numFmtId="49" fontId="37" fillId="0" borderId="0" xfId="0" applyNumberFormat="1" applyFont="1" applyFill="1" applyAlignment="1">
      <alignment horizontal="left" vertical="center" wrapText="1"/>
    </xf>
    <xf numFmtId="0" fontId="93" fillId="0" borderId="14" xfId="60" applyFont="1" applyFill="1" applyBorder="1" applyAlignment="1">
      <alignment horizontal="center" vertical="center" wrapText="1"/>
      <protection/>
    </xf>
    <xf numFmtId="0" fontId="115" fillId="0" borderId="0" xfId="60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left" wrapText="1"/>
    </xf>
    <xf numFmtId="0" fontId="81" fillId="0" borderId="14" xfId="60" applyFont="1" applyFill="1" applyBorder="1" applyAlignment="1">
      <alignment horizontal="center" vertical="center" wrapText="1"/>
      <protection/>
    </xf>
    <xf numFmtId="0" fontId="118" fillId="0" borderId="0" xfId="60" applyFont="1" applyFill="1" applyAlignment="1">
      <alignment horizontal="center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86" fillId="0" borderId="0" xfId="60" applyFont="1" applyFill="1" applyAlignment="1">
      <alignment horizontal="left" wrapText="1"/>
      <protection/>
    </xf>
    <xf numFmtId="49" fontId="102" fillId="0" borderId="0" xfId="0" applyNumberFormat="1" applyFont="1" applyFill="1" applyAlignment="1">
      <alignment horizontal="left" vertical="center"/>
    </xf>
    <xf numFmtId="49" fontId="102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6" fillId="0" borderId="4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67" fontId="42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 horizontal="center"/>
    </xf>
    <xf numFmtId="0" fontId="41" fillId="0" borderId="14" xfId="0" applyFont="1" applyFill="1" applyBorder="1" applyAlignment="1">
      <alignment horizontal="center" vertical="center"/>
    </xf>
    <xf numFmtId="49" fontId="54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167" fontId="5" fillId="0" borderId="0" xfId="42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4" fillId="0" borderId="14" xfId="0" applyFont="1" applyFill="1" applyBorder="1" applyAlignment="1">
      <alignment horizontal="center" vertical="center"/>
    </xf>
    <xf numFmtId="0" fontId="168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210" fillId="0" borderId="0" xfId="0" applyFont="1" applyAlignment="1">
      <alignment horizontal="left"/>
    </xf>
    <xf numFmtId="0" fontId="210" fillId="0" borderId="20" xfId="0" applyFont="1" applyBorder="1" applyAlignment="1">
      <alignment horizontal="center" vertical="center" wrapText="1"/>
    </xf>
    <xf numFmtId="0" fontId="210" fillId="0" borderId="34" xfId="0" applyFont="1" applyBorder="1" applyAlignment="1">
      <alignment horizontal="center" vertical="center" wrapText="1"/>
    </xf>
    <xf numFmtId="0" fontId="216" fillId="0" borderId="19" xfId="0" applyFont="1" applyBorder="1" applyAlignment="1">
      <alignment horizontal="center" vertical="center"/>
    </xf>
    <xf numFmtId="0" fontId="216" fillId="0" borderId="27" xfId="0" applyFont="1" applyBorder="1" applyAlignment="1">
      <alignment horizontal="center" vertical="center"/>
    </xf>
    <xf numFmtId="0" fontId="216" fillId="0" borderId="0" xfId="0" applyFont="1" applyBorder="1" applyAlignment="1">
      <alignment horizontal="center" vertical="center" wrapText="1"/>
    </xf>
    <xf numFmtId="0" fontId="221" fillId="0" borderId="20" xfId="0" applyFont="1" applyBorder="1" applyAlignment="1">
      <alignment horizontal="center" vertical="center" wrapText="1"/>
    </xf>
    <xf numFmtId="0" fontId="221" fillId="0" borderId="25" xfId="0" applyFont="1" applyBorder="1" applyAlignment="1">
      <alignment horizontal="center" vertical="center" wrapText="1"/>
    </xf>
    <xf numFmtId="0" fontId="221" fillId="0" borderId="34" xfId="0" applyFont="1" applyBorder="1" applyAlignment="1">
      <alignment horizontal="center" vertical="center" wrapText="1"/>
    </xf>
    <xf numFmtId="0" fontId="225" fillId="0" borderId="20" xfId="0" applyFont="1" applyBorder="1" applyAlignment="1">
      <alignment horizontal="center" vertical="center" wrapText="1"/>
    </xf>
    <xf numFmtId="0" fontId="225" fillId="0" borderId="25" xfId="0" applyFont="1" applyBorder="1" applyAlignment="1">
      <alignment horizontal="center" vertical="center" wrapText="1"/>
    </xf>
    <xf numFmtId="0" fontId="225" fillId="0" borderId="34" xfId="0" applyFont="1" applyBorder="1" applyAlignment="1">
      <alignment horizontal="center" vertical="center" wrapText="1"/>
    </xf>
    <xf numFmtId="0" fontId="210" fillId="0" borderId="49" xfId="0" applyFont="1" applyBorder="1" applyAlignment="1">
      <alignment horizontal="center" vertical="center" wrapText="1"/>
    </xf>
    <xf numFmtId="0" fontId="210" fillId="0" borderId="30" xfId="0" applyFont="1" applyBorder="1" applyAlignment="1">
      <alignment horizontal="center" vertical="center" wrapText="1"/>
    </xf>
    <xf numFmtId="0" fontId="210" fillId="0" borderId="43" xfId="0" applyFont="1" applyBorder="1" applyAlignment="1">
      <alignment horizontal="center" vertical="center" wrapText="1"/>
    </xf>
    <xf numFmtId="0" fontId="255" fillId="0" borderId="20" xfId="0" applyFont="1" applyBorder="1" applyAlignment="1">
      <alignment horizontal="center" vertical="center" wrapText="1"/>
    </xf>
    <xf numFmtId="0" fontId="255" fillId="0" borderId="34" xfId="0" applyFont="1" applyBorder="1" applyAlignment="1">
      <alignment horizontal="center" vertical="center" wrapText="1"/>
    </xf>
    <xf numFmtId="0" fontId="271" fillId="0" borderId="20" xfId="0" applyFont="1" applyFill="1" applyBorder="1" applyAlignment="1">
      <alignment horizontal="center" vertical="center" wrapText="1"/>
    </xf>
    <xf numFmtId="0" fontId="271" fillId="0" borderId="25" xfId="0" applyFont="1" applyFill="1" applyBorder="1" applyAlignment="1">
      <alignment horizontal="center" vertical="center" wrapText="1"/>
    </xf>
    <xf numFmtId="0" fontId="271" fillId="0" borderId="3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0" fontId="2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216" fillId="0" borderId="19" xfId="0" applyFont="1" applyBorder="1" applyAlignment="1">
      <alignment horizontal="center" vertical="center" wrapText="1"/>
    </xf>
    <xf numFmtId="0" fontId="216" fillId="0" borderId="27" xfId="0" applyFont="1" applyBorder="1" applyAlignment="1">
      <alignment horizontal="center" vertical="center" wrapText="1"/>
    </xf>
    <xf numFmtId="0" fontId="281" fillId="0" borderId="0" xfId="0" applyFont="1" applyAlignment="1">
      <alignment horizontal="center" vertical="center"/>
    </xf>
    <xf numFmtId="0" fontId="282" fillId="0" borderId="0" xfId="0" applyFont="1" applyAlignment="1">
      <alignment horizontal="center" vertical="center"/>
    </xf>
    <xf numFmtId="0" fontId="222" fillId="0" borderId="20" xfId="0" applyFont="1" applyBorder="1" applyAlignment="1">
      <alignment horizontal="center" vertical="center" wrapText="1"/>
    </xf>
    <xf numFmtId="0" fontId="222" fillId="0" borderId="34" xfId="0" applyFont="1" applyBorder="1" applyAlignment="1">
      <alignment horizontal="center" vertical="center" wrapText="1"/>
    </xf>
    <xf numFmtId="0" fontId="207" fillId="0" borderId="20" xfId="0" applyFont="1" applyBorder="1" applyAlignment="1">
      <alignment horizontal="center" vertical="center" wrapText="1"/>
    </xf>
    <xf numFmtId="0" fontId="207" fillId="0" borderId="34" xfId="0" applyFont="1" applyBorder="1" applyAlignment="1">
      <alignment horizontal="center" vertical="center" wrapText="1"/>
    </xf>
    <xf numFmtId="0" fontId="207" fillId="0" borderId="19" xfId="0" applyFont="1" applyBorder="1" applyAlignment="1">
      <alignment horizontal="center" vertical="center"/>
    </xf>
    <xf numFmtId="0" fontId="207" fillId="0" borderId="45" xfId="0" applyFont="1" applyBorder="1" applyAlignment="1">
      <alignment horizontal="center" vertical="center"/>
    </xf>
    <xf numFmtId="0" fontId="207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216" fillId="0" borderId="0" xfId="0" applyFont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68" fillId="33" borderId="26" xfId="0" applyFont="1" applyFill="1" applyBorder="1" applyAlignment="1">
      <alignment horizontal="center"/>
    </xf>
    <xf numFmtId="0" fontId="268" fillId="33" borderId="39" xfId="0" applyFont="1" applyFill="1" applyBorder="1" applyAlignment="1">
      <alignment horizontal="center"/>
    </xf>
    <xf numFmtId="0" fontId="268" fillId="33" borderId="29" xfId="0" applyFont="1" applyFill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19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/>
    </xf>
    <xf numFmtId="0" fontId="41" fillId="35" borderId="0" xfId="0" applyFont="1" applyFill="1" applyBorder="1" applyAlignment="1">
      <alignment horizontal="left" vertical="center"/>
    </xf>
    <xf numFmtId="0" fontId="37" fillId="35" borderId="14" xfId="0" applyFont="1" applyFill="1" applyBorder="1" applyAlignment="1">
      <alignment horizontal="center" vertical="center"/>
    </xf>
    <xf numFmtId="167" fontId="37" fillId="35" borderId="14" xfId="42" applyNumberFormat="1" applyFont="1" applyFill="1" applyBorder="1" applyAlignment="1">
      <alignment horizontal="right" vertical="center"/>
    </xf>
    <xf numFmtId="3" fontId="37" fillId="35" borderId="14" xfId="0" applyNumberFormat="1" applyFont="1" applyFill="1" applyBorder="1" applyAlignment="1">
      <alignment horizontal="center" vertical="center"/>
    </xf>
    <xf numFmtId="3" fontId="41" fillId="35" borderId="14" xfId="0" applyNumberFormat="1" applyFont="1" applyFill="1" applyBorder="1" applyAlignment="1">
      <alignment horizontal="center" vertical="center" wrapText="1"/>
    </xf>
    <xf numFmtId="167" fontId="37" fillId="35" borderId="14" xfId="42" applyNumberFormat="1" applyFont="1" applyFill="1" applyBorder="1" applyAlignment="1">
      <alignment vertical="center"/>
    </xf>
    <xf numFmtId="0" fontId="37" fillId="35" borderId="14" xfId="0" applyFont="1" applyFill="1" applyBorder="1" applyAlignment="1">
      <alignment vertical="center"/>
    </xf>
    <xf numFmtId="167" fontId="96" fillId="35" borderId="14" xfId="42" applyNumberFormat="1" applyFont="1" applyFill="1" applyBorder="1" applyAlignment="1">
      <alignment vertical="center"/>
    </xf>
    <xf numFmtId="0" fontId="96" fillId="35" borderId="14" xfId="0" applyFont="1" applyFill="1" applyBorder="1" applyAlignment="1">
      <alignment vertical="center"/>
    </xf>
    <xf numFmtId="167" fontId="37" fillId="35" borderId="14" xfId="42" applyNumberFormat="1" applyFont="1" applyFill="1" applyBorder="1" applyAlignment="1" quotePrefix="1">
      <alignment horizontal="right" vertical="center"/>
    </xf>
    <xf numFmtId="168" fontId="37" fillId="35" borderId="14" xfId="42" applyNumberFormat="1" applyFont="1" applyFill="1" applyBorder="1" applyAlignment="1">
      <alignment horizontal="center" vertical="center"/>
    </xf>
    <xf numFmtId="0" fontId="96" fillId="35" borderId="14" xfId="0" applyFont="1" applyFill="1" applyBorder="1" applyAlignment="1">
      <alignment horizontal="center" vertical="center"/>
    </xf>
    <xf numFmtId="0" fontId="37" fillId="35" borderId="14" xfId="0" applyFont="1" applyFill="1" applyBorder="1" applyAlignment="1">
      <alignment horizontal="right" vertical="center"/>
    </xf>
    <xf numFmtId="166" fontId="37" fillId="35" borderId="14" xfId="0" applyNumberFormat="1" applyFont="1" applyFill="1" applyBorder="1" applyAlignment="1">
      <alignment vertical="center"/>
    </xf>
    <xf numFmtId="168" fontId="96" fillId="35" borderId="14" xfId="42" applyNumberFormat="1" applyFont="1" applyFill="1" applyBorder="1" applyAlignment="1">
      <alignment horizontal="center" vertical="center"/>
    </xf>
    <xf numFmtId="169" fontId="37" fillId="35" borderId="14" xfId="0" applyNumberFormat="1" applyFont="1" applyFill="1" applyBorder="1" applyAlignment="1">
      <alignment horizontal="center" vertical="center"/>
    </xf>
    <xf numFmtId="169" fontId="96" fillId="35" borderId="14" xfId="42" applyNumberFormat="1" applyFont="1" applyFill="1" applyBorder="1" applyAlignment="1">
      <alignment horizontal="center" vertical="center"/>
    </xf>
    <xf numFmtId="167" fontId="37" fillId="35" borderId="14" xfId="42" applyNumberFormat="1" applyFont="1" applyFill="1" applyBorder="1" applyAlignment="1">
      <alignment horizontal="center" vertical="center" wrapText="1"/>
    </xf>
    <xf numFmtId="168" fontId="37" fillId="35" borderId="14" xfId="42" applyNumberFormat="1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164" fontId="37" fillId="35" borderId="14" xfId="0" applyNumberFormat="1" applyFont="1" applyFill="1" applyBorder="1" applyAlignment="1">
      <alignment horizontal="center" vertical="center" wrapText="1"/>
    </xf>
    <xf numFmtId="167" fontId="41" fillId="35" borderId="14" xfId="42" applyNumberFormat="1" applyFont="1" applyFill="1" applyBorder="1" applyAlignment="1">
      <alignment horizontal="center" vertical="center"/>
    </xf>
    <xf numFmtId="167" fontId="37" fillId="35" borderId="14" xfId="42" applyNumberFormat="1" applyFont="1" applyFill="1" applyBorder="1" applyAlignment="1">
      <alignment horizontal="center" vertical="center"/>
    </xf>
    <xf numFmtId="167" fontId="96" fillId="35" borderId="14" xfId="42" applyNumberFormat="1" applyFont="1" applyFill="1" applyBorder="1" applyAlignment="1">
      <alignment horizontal="center" vertical="center"/>
    </xf>
    <xf numFmtId="168" fontId="41" fillId="35" borderId="14" xfId="42" applyNumberFormat="1" applyFont="1" applyFill="1" applyBorder="1" applyAlignment="1">
      <alignment horizontal="center" vertical="center"/>
    </xf>
    <xf numFmtId="167" fontId="41" fillId="35" borderId="14" xfId="0" applyNumberFormat="1" applyFont="1" applyFill="1" applyBorder="1" applyAlignment="1">
      <alignment horizontal="center" vertical="center"/>
    </xf>
    <xf numFmtId="167" fontId="41" fillId="35" borderId="14" xfId="42" applyNumberFormat="1" applyFont="1" applyFill="1" applyBorder="1" applyAlignment="1">
      <alignment vertical="center"/>
    </xf>
    <xf numFmtId="3" fontId="41" fillId="35" borderId="14" xfId="0" applyNumberFormat="1" applyFont="1" applyFill="1" applyBorder="1" applyAlignment="1">
      <alignment vertical="center"/>
    </xf>
    <xf numFmtId="164" fontId="37" fillId="35" borderId="14" xfId="0" applyNumberFormat="1" applyFont="1" applyFill="1" applyBorder="1" applyAlignment="1">
      <alignment vertical="center"/>
    </xf>
    <xf numFmtId="167" fontId="37" fillId="35" borderId="16" xfId="42" applyNumberFormat="1" applyFont="1" applyFill="1" applyBorder="1" applyAlignment="1">
      <alignment vertical="center"/>
    </xf>
    <xf numFmtId="0" fontId="41" fillId="35" borderId="14" xfId="0" applyFont="1" applyFill="1" applyBorder="1" applyAlignment="1">
      <alignment horizontal="center" vertical="center" wrapText="1"/>
    </xf>
    <xf numFmtId="167" fontId="37" fillId="35" borderId="14" xfId="0" applyNumberFormat="1" applyFont="1" applyFill="1" applyBorder="1" applyAlignment="1">
      <alignment vertical="center"/>
    </xf>
    <xf numFmtId="0" fontId="37" fillId="35" borderId="0" xfId="0" applyFont="1" applyFill="1" applyAlignment="1">
      <alignment vertical="center"/>
    </xf>
    <xf numFmtId="0" fontId="37" fillId="35" borderId="0" xfId="0" applyFont="1" applyFill="1" applyBorder="1" applyAlignment="1">
      <alignment vertical="center"/>
    </xf>
    <xf numFmtId="3" fontId="37" fillId="35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/>
    </xf>
    <xf numFmtId="0" fontId="56" fillId="0" borderId="3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vertical="center" wrapText="1"/>
    </xf>
    <xf numFmtId="167" fontId="56" fillId="0" borderId="10" xfId="42" applyNumberFormat="1" applyFont="1" applyFill="1" applyBorder="1" applyAlignment="1">
      <alignment horizontal="right" vertical="center" wrapText="1"/>
    </xf>
    <xf numFmtId="168" fontId="56" fillId="0" borderId="10" xfId="42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53" xfId="0" applyFont="1" applyFill="1" applyBorder="1" applyAlignment="1">
      <alignment vertical="center" wrapText="1"/>
    </xf>
    <xf numFmtId="167" fontId="4" fillId="0" borderId="15" xfId="42" applyNumberFormat="1" applyFont="1" applyFill="1" applyBorder="1" applyAlignment="1">
      <alignment horizontal="right" vertical="center" wrapText="1"/>
    </xf>
    <xf numFmtId="167" fontId="4" fillId="0" borderId="15" xfId="42" applyNumberFormat="1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vertical="center" wrapText="1"/>
    </xf>
    <xf numFmtId="167" fontId="56" fillId="0" borderId="21" xfId="42" applyNumberFormat="1" applyFont="1" applyFill="1" applyBorder="1" applyAlignment="1">
      <alignment horizontal="right" vertical="center" wrapText="1"/>
    </xf>
    <xf numFmtId="168" fontId="56" fillId="0" borderId="21" xfId="42" applyNumberFormat="1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left" vertical="center" wrapText="1"/>
    </xf>
    <xf numFmtId="167" fontId="56" fillId="0" borderId="11" xfId="42" applyNumberFormat="1" applyFont="1" applyFill="1" applyBorder="1" applyAlignment="1">
      <alignment horizontal="center" vertical="center" wrapText="1"/>
    </xf>
    <xf numFmtId="167" fontId="56" fillId="0" borderId="11" xfId="42" applyNumberFormat="1" applyFont="1" applyFill="1" applyBorder="1" applyAlignment="1">
      <alignment horizontal="center" vertical="center"/>
    </xf>
    <xf numFmtId="168" fontId="56" fillId="0" borderId="26" xfId="42" applyNumberFormat="1" applyFont="1" applyFill="1" applyBorder="1" applyAlignment="1">
      <alignment horizontal="center" vertical="center"/>
    </xf>
    <xf numFmtId="168" fontId="56" fillId="0" borderId="29" xfId="42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49" fontId="111" fillId="0" borderId="39" xfId="0" applyNumberFormat="1" applyFont="1" applyFill="1" applyBorder="1" applyAlignment="1">
      <alignment vertical="center" wrapText="1"/>
    </xf>
    <xf numFmtId="167" fontId="111" fillId="0" borderId="11" xfId="42" applyNumberFormat="1" applyFont="1" applyFill="1" applyBorder="1" applyAlignment="1">
      <alignment horizontal="right" vertical="center" wrapText="1"/>
    </xf>
    <xf numFmtId="167" fontId="4" fillId="0" borderId="11" xfId="42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43" fontId="56" fillId="0" borderId="11" xfId="0" applyNumberFormat="1" applyFont="1" applyFill="1" applyBorder="1" applyAlignment="1">
      <alignment horizontal="right" vertical="center"/>
    </xf>
    <xf numFmtId="164" fontId="56" fillId="0" borderId="11" xfId="0" applyNumberFormat="1" applyFont="1" applyFill="1" applyBorder="1" applyAlignment="1">
      <alignment horizontal="right" vertical="center"/>
    </xf>
    <xf numFmtId="164" fontId="56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horizontal="right" vertical="center"/>
    </xf>
    <xf numFmtId="164" fontId="4" fillId="0" borderId="11" xfId="42" applyNumberFormat="1" applyFont="1" applyFill="1" applyBorder="1" applyAlignment="1">
      <alignment horizontal="right" vertical="center"/>
    </xf>
    <xf numFmtId="166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167" fontId="4" fillId="0" borderId="0" xfId="42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67" fontId="56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/>
    </xf>
    <xf numFmtId="167" fontId="4" fillId="0" borderId="0" xfId="42" applyNumberFormat="1" applyFont="1" applyFill="1" applyAlignment="1">
      <alignment horizontal="center"/>
    </xf>
    <xf numFmtId="168" fontId="89" fillId="0" borderId="11" xfId="42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edger 17 x 11 in" xfId="54"/>
    <cellStyle name="Linked Cell" xfId="55"/>
    <cellStyle name="Neutral" xfId="56"/>
    <cellStyle name="Normal 10" xfId="57"/>
    <cellStyle name="Normal 2" xfId="58"/>
    <cellStyle name="Normal 3" xfId="59"/>
    <cellStyle name="Normal_Sheet1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8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9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0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3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5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6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0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1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2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3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4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5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6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7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8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29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30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31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2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3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4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5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6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7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8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39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0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1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2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3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44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5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6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7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48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49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50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51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2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53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54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55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56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57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58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59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60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1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2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3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4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5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6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67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8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69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0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1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2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3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4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5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6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7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8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79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80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81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82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83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84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85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86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87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88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89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0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1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2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3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4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95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6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7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8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99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00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01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02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3" name="Line 1"/>
        <xdr:cNvSpPr>
          <a:spLocks/>
        </xdr:cNvSpPr>
      </xdr:nvSpPr>
      <xdr:spPr>
        <a:xfrm>
          <a:off x="6734175" y="1990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04" name="Line 2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05" name="Line 3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06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7" name="Line 1"/>
        <xdr:cNvSpPr>
          <a:spLocks/>
        </xdr:cNvSpPr>
      </xdr:nvSpPr>
      <xdr:spPr>
        <a:xfrm>
          <a:off x="6734175" y="1990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28575</xdr:rowOff>
    </xdr:to>
    <xdr:sp>
      <xdr:nvSpPr>
        <xdr:cNvPr id="108" name="Line 1"/>
        <xdr:cNvSpPr>
          <a:spLocks/>
        </xdr:cNvSpPr>
      </xdr:nvSpPr>
      <xdr:spPr>
        <a:xfrm>
          <a:off x="6734175" y="1990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09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0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1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2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3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4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5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6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17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8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19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0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1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2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3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24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5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6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7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8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29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30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31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32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33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34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35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36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37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38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39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0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1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2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3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4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5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6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7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8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49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50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51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52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53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54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55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56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57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58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59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0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61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62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63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4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65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66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67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28575</xdr:rowOff>
    </xdr:to>
    <xdr:sp>
      <xdr:nvSpPr>
        <xdr:cNvPr id="168" name="Line 1"/>
        <xdr:cNvSpPr>
          <a:spLocks/>
        </xdr:cNvSpPr>
      </xdr:nvSpPr>
      <xdr:spPr>
        <a:xfrm>
          <a:off x="6734175" y="29813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69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0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1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2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3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4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75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6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7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8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79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0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1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2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3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4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5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6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87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88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89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190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1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2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3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4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5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6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7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8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199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00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01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02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203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04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05" name="Line 3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06" name="Line 1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28575</xdr:rowOff>
    </xdr:to>
    <xdr:sp>
      <xdr:nvSpPr>
        <xdr:cNvPr id="207" name="Line 2"/>
        <xdr:cNvSpPr>
          <a:spLocks/>
        </xdr:cNvSpPr>
      </xdr:nvSpPr>
      <xdr:spPr>
        <a:xfrm>
          <a:off x="6734175" y="27336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208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209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28575</xdr:rowOff>
    </xdr:to>
    <xdr:sp>
      <xdr:nvSpPr>
        <xdr:cNvPr id="210" name="Line 1"/>
        <xdr:cNvSpPr>
          <a:spLocks/>
        </xdr:cNvSpPr>
      </xdr:nvSpPr>
      <xdr:spPr>
        <a:xfrm>
          <a:off x="6734175" y="18002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&#7910;Y_KHTC\BC%20THANG%202022\UOC%20TH%2012%20THANG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ong\Desktop\Downloads\Nam%202013\BC%20thang\BAO%20CAO%20THANG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ong\Desktop\Downloads\Users\Admin\AppData\Local\Temp\Rar$DI03.347\BC&#173;11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2021"/>
      <sheetName val="T2 2021"/>
      <sheetName val="nhap uoc 2020"/>
      <sheetName val="uoc TH 12T 2022 1"/>
      <sheetName val="UTH 12T2022 2"/>
      <sheetName val="3T 2021 2"/>
    </sheetNames>
    <sheetDataSet>
      <sheetData sheetId="4">
        <row r="181">
          <cell r="G181">
            <v>91.34553424657534</v>
          </cell>
        </row>
        <row r="182">
          <cell r="G182">
            <v>87.48617683686177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1T"/>
      <sheetName val="TH 2T"/>
      <sheetName val="UOC quy I"/>
      <sheetName val="TH QUY I "/>
      <sheetName val="DT QUY I "/>
      <sheetName val="TH 4t"/>
      <sheetName val="TH 5 T "/>
      <sheetName val="UOC TH 6T"/>
      <sheetName val="QUY II"/>
      <sheetName val="TH 7 T"/>
      <sheetName val="TH T8"/>
      <sheetName val="uoc 9T"/>
      <sheetName val="TH9T"/>
      <sheetName val="TH 10T"/>
      <sheetName val="uoc cả năm "/>
      <sheetName val="TH T11"/>
      <sheetName val="Sheet1"/>
      <sheetName val="12"/>
      <sheetName val="UOC TH 12T"/>
    </sheetNames>
    <sheetDataSet>
      <sheetData sheetId="1">
        <row r="159">
          <cell r="D159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MR"/>
      <sheetName val="DTL"/>
      <sheetName val="VXin"/>
      <sheetName val="SXH"/>
      <sheetName val="SXH1"/>
      <sheetName val="DTD"/>
      <sheetName val="DD"/>
      <sheetName val="DB+CDD"/>
      <sheetName val="NT"/>
      <sheetName val="MT"/>
      <sheetName val="YHLD"/>
      <sheetName val="NHD"/>
      <sheetName val="XN"/>
      <sheetName val="Dai"/>
      <sheetName val="BTN"/>
      <sheetName val="00000000"/>
    </sheetNames>
    <sheetDataSet>
      <sheetData sheetId="0">
        <row r="33">
          <cell r="E33">
            <v>544</v>
          </cell>
        </row>
        <row r="34">
          <cell r="E34">
            <v>1240</v>
          </cell>
        </row>
        <row r="35">
          <cell r="E35">
            <v>930</v>
          </cell>
        </row>
        <row r="36">
          <cell r="E36">
            <v>710</v>
          </cell>
        </row>
        <row r="37">
          <cell r="E37">
            <v>871</v>
          </cell>
        </row>
        <row r="38">
          <cell r="E38">
            <v>436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8"/>
  <sheetViews>
    <sheetView zoomScale="90" zoomScaleNormal="90" zoomScalePageLayoutView="0" workbookViewId="0" topLeftCell="A1">
      <selection activeCell="A1" sqref="A1:IV16384"/>
    </sheetView>
  </sheetViews>
  <sheetFormatPr defaultColWidth="8.796875" defaultRowHeight="15"/>
  <cols>
    <col min="1" max="1" width="4.5" style="694" customWidth="1"/>
    <col min="2" max="2" width="47" style="610" customWidth="1"/>
    <col min="3" max="3" width="10.19921875" style="695" customWidth="1"/>
    <col min="4" max="4" width="7.3984375" style="694" hidden="1" customWidth="1"/>
    <col min="5" max="5" width="7.09765625" style="610" hidden="1" customWidth="1"/>
    <col min="6" max="7" width="7.19921875" style="610" hidden="1" customWidth="1"/>
    <col min="8" max="8" width="6.69921875" style="610" hidden="1" customWidth="1"/>
    <col min="9" max="9" width="7.09765625" style="610" hidden="1" customWidth="1"/>
    <col min="10" max="10" width="2.69921875" style="610" hidden="1" customWidth="1"/>
    <col min="11" max="11" width="8.3984375" style="610" customWidth="1"/>
    <col min="12" max="12" width="9.09765625" style="610" customWidth="1"/>
    <col min="13" max="13" width="9.59765625" style="610" customWidth="1"/>
    <col min="14" max="14" width="10" style="610" customWidth="1"/>
    <col min="15" max="15" width="6.19921875" style="694" customWidth="1"/>
    <col min="16" max="16" width="6" style="610" customWidth="1"/>
    <col min="17" max="17" width="7.5" style="610" hidden="1" customWidth="1"/>
    <col min="18" max="18" width="7.19921875" style="610" hidden="1" customWidth="1"/>
    <col min="19" max="19" width="6.8984375" style="610" hidden="1" customWidth="1"/>
    <col min="20" max="20" width="12.09765625" style="610" hidden="1" customWidth="1"/>
    <col min="21" max="21" width="9" style="696" customWidth="1"/>
    <col min="22" max="22" width="10.5" style="610" customWidth="1"/>
    <col min="23" max="16384" width="9" style="610" customWidth="1"/>
  </cols>
  <sheetData>
    <row r="1" spans="1:22" ht="20.25" customHeight="1">
      <c r="A1" s="1568" t="s">
        <v>537</v>
      </c>
      <c r="B1" s="1568"/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8"/>
      <c r="O1" s="1568"/>
      <c r="P1" s="1568"/>
      <c r="Q1" s="608"/>
      <c r="R1" s="608"/>
      <c r="S1" s="608"/>
      <c r="T1" s="608"/>
      <c r="U1" s="608"/>
      <c r="V1" s="609"/>
    </row>
    <row r="2" spans="1:22" ht="20.25" customHeight="1">
      <c r="A2" s="1568" t="s">
        <v>658</v>
      </c>
      <c r="B2" s="1568"/>
      <c r="C2" s="1568"/>
      <c r="D2" s="1568"/>
      <c r="E2" s="1568"/>
      <c r="F2" s="1568"/>
      <c r="G2" s="1568"/>
      <c r="H2" s="1568"/>
      <c r="I2" s="1568"/>
      <c r="J2" s="1568"/>
      <c r="K2" s="1568"/>
      <c r="L2" s="1568"/>
      <c r="M2" s="1568"/>
      <c r="N2" s="1568"/>
      <c r="O2" s="1568"/>
      <c r="P2" s="1568"/>
      <c r="Q2" s="608"/>
      <c r="R2" s="608"/>
      <c r="S2" s="608"/>
      <c r="T2" s="608"/>
      <c r="U2" s="608"/>
      <c r="V2" s="609"/>
    </row>
    <row r="3" spans="1:22" ht="7.5" customHeight="1">
      <c r="A3" s="1568"/>
      <c r="B3" s="1568"/>
      <c r="C3" s="1568"/>
      <c r="D3" s="1568"/>
      <c r="E3" s="1568"/>
      <c r="F3" s="1568"/>
      <c r="G3" s="1568"/>
      <c r="H3" s="1568"/>
      <c r="I3" s="1568"/>
      <c r="J3" s="1568"/>
      <c r="K3" s="1568"/>
      <c r="L3" s="1568"/>
      <c r="M3" s="1568"/>
      <c r="N3" s="1568"/>
      <c r="O3" s="1568"/>
      <c r="P3" s="1568"/>
      <c r="Q3" s="608"/>
      <c r="R3" s="608"/>
      <c r="S3" s="608"/>
      <c r="T3" s="608"/>
      <c r="U3" s="608"/>
      <c r="V3" s="609"/>
    </row>
    <row r="4" spans="1:22" s="612" customFormat="1" ht="19.5" customHeight="1">
      <c r="A4" s="1569"/>
      <c r="B4" s="1569"/>
      <c r="C4" s="1569"/>
      <c r="D4" s="1569"/>
      <c r="E4" s="1569"/>
      <c r="F4" s="1569"/>
      <c r="G4" s="1569"/>
      <c r="H4" s="1569"/>
      <c r="I4" s="1569"/>
      <c r="J4" s="1569"/>
      <c r="K4" s="1569"/>
      <c r="L4" s="1569"/>
      <c r="M4" s="1569"/>
      <c r="N4" s="1569"/>
      <c r="O4" s="1569"/>
      <c r="P4" s="1569"/>
      <c r="Q4" s="611"/>
      <c r="R4" s="611"/>
      <c r="S4" s="611"/>
      <c r="T4" s="611"/>
      <c r="U4" s="608"/>
      <c r="V4" s="609"/>
    </row>
    <row r="5" spans="1:22" s="616" customFormat="1" ht="29.25" customHeight="1">
      <c r="A5" s="1564" t="s">
        <v>538</v>
      </c>
      <c r="B5" s="1564" t="s">
        <v>493</v>
      </c>
      <c r="C5" s="1564" t="s">
        <v>494</v>
      </c>
      <c r="D5" s="1564" t="s">
        <v>539</v>
      </c>
      <c r="E5" s="1564" t="s">
        <v>540</v>
      </c>
      <c r="F5" s="1571" t="s">
        <v>541</v>
      </c>
      <c r="G5" s="1572"/>
      <c r="H5" s="1572"/>
      <c r="I5" s="1572"/>
      <c r="J5" s="1573"/>
      <c r="K5" s="1564" t="s">
        <v>576</v>
      </c>
      <c r="L5" s="1564" t="s">
        <v>542</v>
      </c>
      <c r="M5" s="1566" t="s">
        <v>543</v>
      </c>
      <c r="N5" s="1566"/>
      <c r="O5" s="1566" t="s">
        <v>544</v>
      </c>
      <c r="P5" s="1566"/>
      <c r="Q5" s="613"/>
      <c r="R5" s="1564" t="s">
        <v>545</v>
      </c>
      <c r="S5" s="1564" t="s">
        <v>546</v>
      </c>
      <c r="T5" s="1560" t="s">
        <v>547</v>
      </c>
      <c r="U5" s="615"/>
      <c r="V5" s="615"/>
    </row>
    <row r="6" spans="1:22" s="616" customFormat="1" ht="38.25" customHeight="1">
      <c r="A6" s="1565"/>
      <c r="B6" s="1565"/>
      <c r="C6" s="1565"/>
      <c r="D6" s="1565"/>
      <c r="E6" s="1565"/>
      <c r="F6" s="614" t="s">
        <v>548</v>
      </c>
      <c r="G6" s="614" t="s">
        <v>549</v>
      </c>
      <c r="H6" s="614" t="s">
        <v>550</v>
      </c>
      <c r="I6" s="614" t="s">
        <v>551</v>
      </c>
      <c r="J6" s="614" t="s">
        <v>552</v>
      </c>
      <c r="K6" s="1565"/>
      <c r="L6" s="1565"/>
      <c r="M6" s="614" t="s">
        <v>660</v>
      </c>
      <c r="N6" s="614" t="s">
        <v>659</v>
      </c>
      <c r="O6" s="614" t="s">
        <v>553</v>
      </c>
      <c r="P6" s="614" t="s">
        <v>554</v>
      </c>
      <c r="Q6" s="617"/>
      <c r="R6" s="1565"/>
      <c r="S6" s="1565"/>
      <c r="T6" s="1561"/>
      <c r="U6" s="615"/>
      <c r="V6" s="615"/>
    </row>
    <row r="7" spans="1:22" s="624" customFormat="1" ht="17.25" customHeight="1">
      <c r="A7" s="618" t="s">
        <v>305</v>
      </c>
      <c r="B7" s="618" t="s">
        <v>319</v>
      </c>
      <c r="C7" s="618" t="s">
        <v>183</v>
      </c>
      <c r="D7" s="618"/>
      <c r="E7" s="618"/>
      <c r="F7" s="619"/>
      <c r="G7" s="619"/>
      <c r="H7" s="619"/>
      <c r="I7" s="619"/>
      <c r="J7" s="619"/>
      <c r="K7" s="620" t="s">
        <v>555</v>
      </c>
      <c r="L7" s="618">
        <v>2</v>
      </c>
      <c r="M7" s="621" t="s">
        <v>556</v>
      </c>
      <c r="N7" s="621" t="s">
        <v>557</v>
      </c>
      <c r="O7" s="621"/>
      <c r="P7" s="621"/>
      <c r="Q7" s="618"/>
      <c r="R7" s="618"/>
      <c r="S7" s="618"/>
      <c r="T7" s="622"/>
      <c r="U7" s="623"/>
      <c r="V7" s="623"/>
    </row>
    <row r="8" spans="1:22" s="702" customFormat="1" ht="20.25" customHeight="1">
      <c r="A8" s="625">
        <v>1</v>
      </c>
      <c r="B8" s="626" t="s">
        <v>558</v>
      </c>
      <c r="C8" s="627" t="s">
        <v>524</v>
      </c>
      <c r="D8" s="628"/>
      <c r="E8" s="629">
        <v>0.5</v>
      </c>
      <c r="F8" s="628">
        <v>0.1</v>
      </c>
      <c r="G8" s="628">
        <v>0.12</v>
      </c>
      <c r="H8" s="628">
        <v>0.2</v>
      </c>
      <c r="I8" s="628">
        <v>0.2</v>
      </c>
      <c r="J8" s="628">
        <v>0.2</v>
      </c>
      <c r="K8" s="630">
        <v>0.2</v>
      </c>
      <c r="L8" s="631">
        <v>0.2</v>
      </c>
      <c r="M8" s="631">
        <f>L8</f>
        <v>0.2</v>
      </c>
      <c r="N8" s="632">
        <f>M8</f>
        <v>0.2</v>
      </c>
      <c r="O8" s="633" t="s">
        <v>559</v>
      </c>
      <c r="P8" s="630"/>
      <c r="Q8" s="628"/>
      <c r="R8" s="699"/>
      <c r="S8" s="699"/>
      <c r="T8" s="700"/>
      <c r="U8" s="701"/>
      <c r="V8" s="701"/>
    </row>
    <row r="9" spans="1:22" s="647" customFormat="1" ht="25.5" customHeight="1">
      <c r="A9" s="634">
        <v>2</v>
      </c>
      <c r="B9" s="635" t="s">
        <v>560</v>
      </c>
      <c r="C9" s="636" t="s">
        <v>0</v>
      </c>
      <c r="D9" s="637">
        <v>97.1</v>
      </c>
      <c r="E9" s="638">
        <v>98</v>
      </c>
      <c r="F9" s="639">
        <v>98.1</v>
      </c>
      <c r="G9" s="639">
        <v>98.9</v>
      </c>
      <c r="H9" s="639">
        <v>98.8</v>
      </c>
      <c r="I9" s="639">
        <v>98</v>
      </c>
      <c r="J9" s="639" t="s">
        <v>561</v>
      </c>
      <c r="K9" s="640">
        <v>95.5</v>
      </c>
      <c r="L9" s="641" t="s">
        <v>526</v>
      </c>
      <c r="M9" s="769">
        <f>10693/16620*100</f>
        <v>64.338146811071</v>
      </c>
      <c r="N9" s="640" t="str">
        <f>L9</f>
        <v>&gt;95</v>
      </c>
      <c r="O9" s="643" t="s">
        <v>559</v>
      </c>
      <c r="P9" s="640"/>
      <c r="Q9" s="639"/>
      <c r="R9" s="644"/>
      <c r="S9" s="644"/>
      <c r="T9" s="645"/>
      <c r="U9" s="646"/>
      <c r="V9" s="646"/>
    </row>
    <row r="10" spans="1:22" s="647" customFormat="1" ht="21" customHeight="1">
      <c r="A10" s="634">
        <v>3</v>
      </c>
      <c r="B10" s="635" t="s">
        <v>562</v>
      </c>
      <c r="C10" s="636" t="s">
        <v>0</v>
      </c>
      <c r="D10" s="637">
        <v>29.2</v>
      </c>
      <c r="E10" s="638">
        <v>15</v>
      </c>
      <c r="F10" s="639">
        <v>27.1</v>
      </c>
      <c r="G10" s="639">
        <v>25.2</v>
      </c>
      <c r="H10" s="638">
        <v>24</v>
      </c>
      <c r="I10" s="637">
        <v>22.5</v>
      </c>
      <c r="J10" s="638">
        <v>21</v>
      </c>
      <c r="K10" s="642">
        <v>15</v>
      </c>
      <c r="L10" s="641" t="s">
        <v>563</v>
      </c>
      <c r="M10" s="1562" t="s">
        <v>590</v>
      </c>
      <c r="N10" s="1563"/>
      <c r="O10" s="648"/>
      <c r="P10" s="277"/>
      <c r="Q10" s="638"/>
      <c r="R10" s="644"/>
      <c r="S10" s="644"/>
      <c r="T10" s="645"/>
      <c r="U10" s="646"/>
      <c r="V10" s="646"/>
    </row>
    <row r="11" spans="1:22" s="657" customFormat="1" ht="21" customHeight="1">
      <c r="A11" s="649">
        <v>4</v>
      </c>
      <c r="B11" s="635" t="s">
        <v>527</v>
      </c>
      <c r="C11" s="650" t="s">
        <v>524</v>
      </c>
      <c r="D11" s="651">
        <v>13.61</v>
      </c>
      <c r="E11" s="277" t="s">
        <v>564</v>
      </c>
      <c r="F11" s="651">
        <v>12.9</v>
      </c>
      <c r="G11" s="651">
        <v>12.11</v>
      </c>
      <c r="H11" s="651">
        <v>8.12</v>
      </c>
      <c r="I11" s="651">
        <v>8.16</v>
      </c>
      <c r="J11" s="651" t="s">
        <v>528</v>
      </c>
      <c r="K11" s="652">
        <v>8.6</v>
      </c>
      <c r="L11" s="641" t="s">
        <v>565</v>
      </c>
      <c r="M11" s="770">
        <f>62/9431*1000</f>
        <v>6.57406425617644</v>
      </c>
      <c r="N11" s="277" t="s">
        <v>528</v>
      </c>
      <c r="O11" s="653"/>
      <c r="P11" s="651"/>
      <c r="Q11" s="651"/>
      <c r="R11" s="654"/>
      <c r="S11" s="654"/>
      <c r="T11" s="655"/>
      <c r="U11" s="656"/>
      <c r="V11" s="656"/>
    </row>
    <row r="12" spans="1:22" s="657" customFormat="1" ht="21" customHeight="1">
      <c r="A12" s="649">
        <v>5</v>
      </c>
      <c r="B12" s="635" t="s">
        <v>529</v>
      </c>
      <c r="C12" s="650" t="s">
        <v>524</v>
      </c>
      <c r="D12" s="651">
        <v>17.47</v>
      </c>
      <c r="E12" s="277" t="s">
        <v>530</v>
      </c>
      <c r="F12" s="651">
        <v>14.82</v>
      </c>
      <c r="G12" s="651">
        <v>15.13</v>
      </c>
      <c r="H12" s="651">
        <v>10.94</v>
      </c>
      <c r="I12" s="651">
        <v>12.23</v>
      </c>
      <c r="J12" s="651" t="s">
        <v>530</v>
      </c>
      <c r="K12" s="652">
        <v>10.5</v>
      </c>
      <c r="L12" s="641" t="s">
        <v>566</v>
      </c>
      <c r="M12" s="770">
        <f>78/9431*1000</f>
        <v>8.270596967447778</v>
      </c>
      <c r="N12" s="277" t="s">
        <v>530</v>
      </c>
      <c r="O12" s="653"/>
      <c r="P12" s="651"/>
      <c r="Q12" s="651"/>
      <c r="R12" s="654"/>
      <c r="S12" s="654"/>
      <c r="T12" s="655"/>
      <c r="U12" s="656"/>
      <c r="V12" s="656"/>
    </row>
    <row r="13" spans="1:22" s="669" customFormat="1" ht="21" customHeight="1">
      <c r="A13" s="658">
        <v>6</v>
      </c>
      <c r="B13" s="626" t="s">
        <v>522</v>
      </c>
      <c r="C13" s="659" t="s">
        <v>567</v>
      </c>
      <c r="D13" s="660">
        <v>16</v>
      </c>
      <c r="E13" s="661"/>
      <c r="F13" s="662">
        <v>15.86</v>
      </c>
      <c r="G13" s="660">
        <v>17</v>
      </c>
      <c r="H13" s="663">
        <v>17.52</v>
      </c>
      <c r="I13" s="663">
        <v>17.9</v>
      </c>
      <c r="J13" s="664">
        <v>18</v>
      </c>
      <c r="K13" s="703">
        <v>22.13</v>
      </c>
      <c r="L13" s="664">
        <v>25</v>
      </c>
      <c r="M13" s="664">
        <v>23.7</v>
      </c>
      <c r="N13" s="664">
        <f>M13</f>
        <v>23.7</v>
      </c>
      <c r="O13" s="665" t="s">
        <v>559</v>
      </c>
      <c r="P13" s="665"/>
      <c r="Q13" s="664"/>
      <c r="R13" s="666"/>
      <c r="S13" s="666"/>
      <c r="T13" s="667"/>
      <c r="U13" s="668"/>
      <c r="V13" s="668"/>
    </row>
    <row r="14" spans="1:22" s="657" customFormat="1" ht="21" customHeight="1">
      <c r="A14" s="649">
        <v>7</v>
      </c>
      <c r="B14" s="635" t="s">
        <v>568</v>
      </c>
      <c r="C14" s="650" t="s">
        <v>511</v>
      </c>
      <c r="D14" s="670">
        <v>4.3</v>
      </c>
      <c r="E14" s="277">
        <v>6.2</v>
      </c>
      <c r="F14" s="670">
        <v>5.4</v>
      </c>
      <c r="G14" s="670">
        <v>5.5</v>
      </c>
      <c r="H14" s="671">
        <v>5.8</v>
      </c>
      <c r="I14" s="671">
        <v>5.9</v>
      </c>
      <c r="J14" s="671">
        <v>6</v>
      </c>
      <c r="K14" s="671">
        <v>7.7</v>
      </c>
      <c r="L14" s="671">
        <v>8</v>
      </c>
      <c r="M14" s="671">
        <v>7.9</v>
      </c>
      <c r="N14" s="671">
        <v>7.9</v>
      </c>
      <c r="O14" s="672" t="s">
        <v>559</v>
      </c>
      <c r="P14" s="671"/>
      <c r="Q14" s="671"/>
      <c r="R14" s="654"/>
      <c r="S14" s="654"/>
      <c r="T14" s="655"/>
      <c r="U14" s="656"/>
      <c r="V14" s="656"/>
    </row>
    <row r="15" spans="1:22" s="657" customFormat="1" ht="26.25" customHeight="1">
      <c r="A15" s="649">
        <v>8</v>
      </c>
      <c r="B15" s="635" t="s">
        <v>535</v>
      </c>
      <c r="C15" s="650" t="s">
        <v>569</v>
      </c>
      <c r="D15" s="277"/>
      <c r="E15" s="277">
        <v>100</v>
      </c>
      <c r="F15" s="640"/>
      <c r="G15" s="640"/>
      <c r="H15" s="640"/>
      <c r="I15" s="640"/>
      <c r="J15" s="640">
        <v>74.5</v>
      </c>
      <c r="K15" s="704">
        <v>89</v>
      </c>
      <c r="L15" s="277">
        <v>100</v>
      </c>
      <c r="M15" s="1562" t="s">
        <v>590</v>
      </c>
      <c r="N15" s="1563"/>
      <c r="O15" s="673"/>
      <c r="P15" s="673"/>
      <c r="Q15" s="640"/>
      <c r="R15" s="654"/>
      <c r="S15" s="654"/>
      <c r="T15" s="655"/>
      <c r="U15" s="656"/>
      <c r="V15" s="656"/>
    </row>
    <row r="16" spans="1:22" s="657" customFormat="1" ht="21.75" customHeight="1">
      <c r="A16" s="649"/>
      <c r="B16" s="635" t="s">
        <v>570</v>
      </c>
      <c r="C16" s="650" t="s">
        <v>0</v>
      </c>
      <c r="D16" s="277"/>
      <c r="E16" s="277"/>
      <c r="F16" s="640"/>
      <c r="G16" s="640"/>
      <c r="H16" s="640"/>
      <c r="I16" s="640"/>
      <c r="J16" s="640"/>
      <c r="K16" s="642">
        <v>63</v>
      </c>
      <c r="L16" s="277" t="s">
        <v>571</v>
      </c>
      <c r="M16" s="1562" t="s">
        <v>590</v>
      </c>
      <c r="N16" s="1563"/>
      <c r="O16" s="648"/>
      <c r="P16" s="277"/>
      <c r="Q16" s="640"/>
      <c r="R16" s="654"/>
      <c r="S16" s="654"/>
      <c r="T16" s="655"/>
      <c r="U16" s="656"/>
      <c r="V16" s="656"/>
    </row>
    <row r="17" spans="1:22" s="657" customFormat="1" ht="21.75" customHeight="1">
      <c r="A17" s="674">
        <v>9</v>
      </c>
      <c r="B17" s="635" t="s">
        <v>572</v>
      </c>
      <c r="C17" s="674" t="s">
        <v>0</v>
      </c>
      <c r="D17" s="635"/>
      <c r="E17" s="635"/>
      <c r="F17" s="635"/>
      <c r="G17" s="635"/>
      <c r="H17" s="635"/>
      <c r="I17" s="635"/>
      <c r="J17" s="635"/>
      <c r="K17" s="671">
        <v>91.5</v>
      </c>
      <c r="L17" s="674">
        <v>100</v>
      </c>
      <c r="M17" s="664">
        <v>91.5</v>
      </c>
      <c r="N17" s="664">
        <v>91.5</v>
      </c>
      <c r="O17" s="674" t="s">
        <v>559</v>
      </c>
      <c r="P17" s="674"/>
      <c r="Q17" s="675"/>
      <c r="R17" s="676"/>
      <c r="S17" s="676"/>
      <c r="T17" s="677"/>
      <c r="U17" s="656"/>
      <c r="V17" s="656"/>
    </row>
    <row r="18" spans="1:22" s="647" customFormat="1" ht="21.75" customHeight="1">
      <c r="A18" s="678"/>
      <c r="B18" s="678" t="s">
        <v>573</v>
      </c>
      <c r="C18" s="679" t="s">
        <v>353</v>
      </c>
      <c r="D18" s="678"/>
      <c r="E18" s="678"/>
      <c r="F18" s="678"/>
      <c r="G18" s="678"/>
      <c r="H18" s="678"/>
      <c r="I18" s="678"/>
      <c r="J18" s="678"/>
      <c r="K18" s="705">
        <v>129</v>
      </c>
      <c r="L18" s="705"/>
      <c r="M18" s="705">
        <v>129</v>
      </c>
      <c r="N18" s="705">
        <v>129</v>
      </c>
      <c r="O18" s="706"/>
      <c r="P18" s="706"/>
      <c r="Q18" s="680"/>
      <c r="R18" s="681"/>
      <c r="S18" s="681"/>
      <c r="T18" s="682"/>
      <c r="U18" s="682"/>
      <c r="V18" s="646"/>
    </row>
    <row r="19" spans="1:22" s="657" customFormat="1" ht="33" customHeight="1">
      <c r="A19" s="683"/>
      <c r="B19" s="1570" t="s">
        <v>574</v>
      </c>
      <c r="C19" s="1570"/>
      <c r="D19" s="1570"/>
      <c r="E19" s="1570"/>
      <c r="F19" s="1570"/>
      <c r="G19" s="1570"/>
      <c r="H19" s="1570"/>
      <c r="I19" s="1570"/>
      <c r="J19" s="1570"/>
      <c r="K19" s="1570"/>
      <c r="L19" s="1570"/>
      <c r="M19" s="1570"/>
      <c r="N19" s="1570"/>
      <c r="O19" s="1570"/>
      <c r="P19" s="1570"/>
      <c r="Q19" s="684"/>
      <c r="R19" s="685"/>
      <c r="S19" s="685"/>
      <c r="T19" s="686"/>
      <c r="U19" s="686"/>
      <c r="V19" s="656"/>
    </row>
    <row r="20" spans="1:22" ht="15.75">
      <c r="A20" s="687"/>
      <c r="B20" s="1567" t="s">
        <v>575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688"/>
      <c r="R20" s="688"/>
      <c r="S20" s="688"/>
      <c r="T20" s="609"/>
      <c r="U20" s="608"/>
      <c r="V20" s="609"/>
    </row>
    <row r="21" spans="1:22" ht="15.75">
      <c r="A21" s="687"/>
      <c r="B21" s="688"/>
      <c r="C21" s="689"/>
      <c r="D21" s="687"/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7"/>
      <c r="P21" s="688"/>
      <c r="Q21" s="688"/>
      <c r="R21" s="688"/>
      <c r="S21" s="688"/>
      <c r="T21" s="609"/>
      <c r="U21" s="608"/>
      <c r="V21" s="609"/>
    </row>
    <row r="22" spans="1:22" ht="15.75">
      <c r="A22" s="690"/>
      <c r="B22" s="609"/>
      <c r="C22" s="691"/>
      <c r="D22" s="690"/>
      <c r="E22" s="609"/>
      <c r="F22" s="609"/>
      <c r="G22" s="609"/>
      <c r="H22" s="609"/>
      <c r="I22" s="609"/>
      <c r="J22" s="609"/>
      <c r="K22" s="609"/>
      <c r="L22" s="609"/>
      <c r="M22" s="609"/>
      <c r="N22" s="609"/>
      <c r="O22" s="690"/>
      <c r="P22" s="609"/>
      <c r="Q22" s="609"/>
      <c r="R22" s="609"/>
      <c r="S22" s="609"/>
      <c r="T22" s="609"/>
      <c r="U22" s="608"/>
      <c r="V22" s="609"/>
    </row>
    <row r="23" spans="1:22" ht="15.75">
      <c r="A23" s="690"/>
      <c r="B23" s="609"/>
      <c r="C23" s="691"/>
      <c r="D23" s="690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90"/>
      <c r="P23" s="609"/>
      <c r="Q23" s="609"/>
      <c r="R23" s="609"/>
      <c r="S23" s="609"/>
      <c r="T23" s="609"/>
      <c r="U23" s="608"/>
      <c r="V23" s="609"/>
    </row>
    <row r="24" spans="1:22" ht="15.75">
      <c r="A24" s="690"/>
      <c r="B24" s="692"/>
      <c r="C24" s="691"/>
      <c r="D24" s="690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90"/>
      <c r="P24" s="609"/>
      <c r="Q24" s="609"/>
      <c r="R24" s="609"/>
      <c r="S24" s="609"/>
      <c r="T24" s="609"/>
      <c r="U24" s="608"/>
      <c r="V24" s="609"/>
    </row>
    <row r="25" spans="1:22" ht="15.75">
      <c r="A25" s="690"/>
      <c r="B25" s="692"/>
      <c r="C25" s="691"/>
      <c r="D25" s="690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90"/>
      <c r="P25" s="609"/>
      <c r="Q25" s="609"/>
      <c r="R25" s="609"/>
      <c r="S25" s="609"/>
      <c r="T25" s="609"/>
      <c r="U25" s="608"/>
      <c r="V25" s="609"/>
    </row>
    <row r="26" spans="1:22" ht="15.75">
      <c r="A26" s="690"/>
      <c r="B26" s="692"/>
      <c r="C26" s="691"/>
      <c r="D26" s="690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90"/>
      <c r="P26" s="609"/>
      <c r="Q26" s="609"/>
      <c r="R26" s="609"/>
      <c r="S26" s="609"/>
      <c r="T26" s="609"/>
      <c r="U26" s="608"/>
      <c r="V26" s="609"/>
    </row>
    <row r="27" spans="1:22" ht="15.75">
      <c r="A27" s="690"/>
      <c r="B27" s="692"/>
      <c r="C27" s="691"/>
      <c r="D27" s="690"/>
      <c r="E27" s="609"/>
      <c r="F27" s="609"/>
      <c r="G27" s="609"/>
      <c r="H27" s="609"/>
      <c r="I27" s="609"/>
      <c r="J27" s="609"/>
      <c r="K27" s="609"/>
      <c r="L27" s="609"/>
      <c r="M27" s="609"/>
      <c r="N27" s="609"/>
      <c r="O27" s="690"/>
      <c r="P27" s="609"/>
      <c r="Q27" s="609"/>
      <c r="R27" s="609"/>
      <c r="S27" s="609"/>
      <c r="T27" s="609"/>
      <c r="U27" s="608"/>
      <c r="V27" s="609"/>
    </row>
    <row r="28" spans="1:22" ht="15.75">
      <c r="A28" s="690"/>
      <c r="B28" s="693"/>
      <c r="C28" s="691"/>
      <c r="D28" s="690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90"/>
      <c r="P28" s="609"/>
      <c r="Q28" s="609"/>
      <c r="R28" s="609"/>
      <c r="S28" s="609"/>
      <c r="T28" s="609"/>
      <c r="U28" s="608"/>
      <c r="V28" s="609"/>
    </row>
  </sheetData>
  <sheetProtection/>
  <mergeCells count="22">
    <mergeCell ref="C5:C6"/>
    <mergeCell ref="D5:D6"/>
    <mergeCell ref="E5:E6"/>
    <mergeCell ref="F5:J5"/>
    <mergeCell ref="B20:P20"/>
    <mergeCell ref="A1:P1"/>
    <mergeCell ref="A2:P2"/>
    <mergeCell ref="A3:P3"/>
    <mergeCell ref="A4:P4"/>
    <mergeCell ref="A5:A6"/>
    <mergeCell ref="M15:N15"/>
    <mergeCell ref="M16:N16"/>
    <mergeCell ref="B19:P19"/>
    <mergeCell ref="B5:B6"/>
    <mergeCell ref="T5:T6"/>
    <mergeCell ref="M10:N10"/>
    <mergeCell ref="K5:K6"/>
    <mergeCell ref="L5:L6"/>
    <mergeCell ref="M5:N5"/>
    <mergeCell ref="O5:P5"/>
    <mergeCell ref="R5:R6"/>
    <mergeCell ref="S5:S6"/>
  </mergeCells>
  <printOptions/>
  <pageMargins left="0.91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Q16"/>
  <sheetViews>
    <sheetView zoomScale="90" zoomScaleNormal="90" zoomScalePageLayoutView="0" workbookViewId="0" topLeftCell="A1">
      <selection activeCell="M9" sqref="M9"/>
    </sheetView>
  </sheetViews>
  <sheetFormatPr defaultColWidth="8.796875" defaultRowHeight="15"/>
  <cols>
    <col min="1" max="1" width="4.5" style="0" customWidth="1"/>
    <col min="2" max="2" width="19.59765625" style="0" customWidth="1"/>
    <col min="3" max="3" width="6.19921875" style="0" customWidth="1"/>
    <col min="4" max="4" width="7.09765625" style="0" customWidth="1"/>
    <col min="5" max="5" width="7.59765625" style="0" customWidth="1"/>
    <col min="6" max="6" width="5.19921875" style="0" customWidth="1"/>
    <col min="7" max="7" width="7.8984375" style="0" customWidth="1"/>
    <col min="8" max="8" width="6.59765625" style="0" customWidth="1"/>
    <col min="9" max="9" width="7.3984375" style="0" customWidth="1"/>
    <col min="10" max="10" width="7.8984375" style="0" customWidth="1"/>
    <col min="11" max="11" width="7" style="0" customWidth="1"/>
    <col min="12" max="12" width="6.8984375" style="0" customWidth="1"/>
    <col min="13" max="13" width="8.19921875" style="0" customWidth="1"/>
    <col min="14" max="14" width="7.5" style="0" customWidth="1"/>
    <col min="15" max="16" width="7.59765625" style="0" customWidth="1"/>
    <col min="17" max="17" width="6.59765625" style="0" customWidth="1"/>
  </cols>
  <sheetData>
    <row r="1" spans="1:17" s="10" customFormat="1" ht="31.5" customHeight="1">
      <c r="A1" s="1702" t="s">
        <v>765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  <c r="L1" s="1702"/>
      <c r="M1" s="1702"/>
      <c r="N1" s="1702"/>
      <c r="O1" s="1702"/>
      <c r="P1" s="1702"/>
      <c r="Q1" s="1702"/>
    </row>
    <row r="2" ht="18">
      <c r="A2" s="4"/>
    </row>
    <row r="3" ht="18">
      <c r="A3" s="5"/>
    </row>
    <row r="4" spans="1:17" ht="45.75" customHeight="1">
      <c r="A4" s="1709" t="s">
        <v>14</v>
      </c>
      <c r="B4" s="1706" t="s">
        <v>38</v>
      </c>
      <c r="C4" s="1703" t="s">
        <v>420</v>
      </c>
      <c r="D4" s="1704"/>
      <c r="E4" s="1704"/>
      <c r="F4" s="1703" t="s">
        <v>422</v>
      </c>
      <c r="G4" s="1704"/>
      <c r="H4" s="1705"/>
      <c r="I4" s="1703" t="s">
        <v>421</v>
      </c>
      <c r="J4" s="1704"/>
      <c r="K4" s="1705"/>
      <c r="L4" s="1703" t="s">
        <v>423</v>
      </c>
      <c r="M4" s="1704"/>
      <c r="N4" s="1705"/>
      <c r="O4" s="1706" t="s">
        <v>199</v>
      </c>
      <c r="P4" s="1706"/>
      <c r="Q4" s="1706"/>
    </row>
    <row r="5" spans="1:17" ht="46.5" customHeight="1">
      <c r="A5" s="1709"/>
      <c r="B5" s="1710"/>
      <c r="C5" s="783" t="s">
        <v>766</v>
      </c>
      <c r="D5" s="821" t="s">
        <v>764</v>
      </c>
      <c r="E5" s="19" t="s">
        <v>0</v>
      </c>
      <c r="F5" s="827" t="s">
        <v>766</v>
      </c>
      <c r="G5" s="826" t="s">
        <v>764</v>
      </c>
      <c r="H5" s="19" t="s">
        <v>0</v>
      </c>
      <c r="I5" s="827" t="s">
        <v>766</v>
      </c>
      <c r="J5" s="826" t="s">
        <v>764</v>
      </c>
      <c r="K5" s="541" t="s">
        <v>0</v>
      </c>
      <c r="L5" s="827" t="s">
        <v>766</v>
      </c>
      <c r="M5" s="826" t="s">
        <v>764</v>
      </c>
      <c r="N5" s="541" t="s">
        <v>0</v>
      </c>
      <c r="O5" s="827" t="s">
        <v>766</v>
      </c>
      <c r="P5" s="826" t="s">
        <v>764</v>
      </c>
      <c r="Q5" s="541" t="s">
        <v>0</v>
      </c>
    </row>
    <row r="6" spans="1:17" ht="33.75" customHeight="1">
      <c r="A6" s="164">
        <v>1</v>
      </c>
      <c r="B6" s="165" t="s">
        <v>419</v>
      </c>
      <c r="C6" s="167">
        <v>0</v>
      </c>
      <c r="D6" s="166">
        <v>0</v>
      </c>
      <c r="E6" s="168">
        <v>0</v>
      </c>
      <c r="F6" s="280">
        <v>0</v>
      </c>
      <c r="G6" s="280">
        <v>0</v>
      </c>
      <c r="H6" s="280">
        <v>0</v>
      </c>
      <c r="I6" s="167">
        <v>0</v>
      </c>
      <c r="J6" s="280">
        <v>0</v>
      </c>
      <c r="K6" s="167">
        <v>0</v>
      </c>
      <c r="L6" s="167">
        <v>0</v>
      </c>
      <c r="M6" s="280">
        <v>0</v>
      </c>
      <c r="N6" s="167">
        <v>0</v>
      </c>
      <c r="O6" s="167">
        <v>0</v>
      </c>
      <c r="P6" s="167">
        <v>0</v>
      </c>
      <c r="Q6" s="167">
        <v>0</v>
      </c>
    </row>
    <row r="7" spans="1:17" ht="33.75" customHeight="1">
      <c r="A7" s="169">
        <v>2</v>
      </c>
      <c r="B7" s="126" t="s">
        <v>98</v>
      </c>
      <c r="C7" s="170">
        <v>0</v>
      </c>
      <c r="D7" s="170">
        <v>0</v>
      </c>
      <c r="E7" s="173">
        <v>0</v>
      </c>
      <c r="F7" s="735">
        <v>1</v>
      </c>
      <c r="G7" s="735">
        <v>1</v>
      </c>
      <c r="H7" s="745">
        <f>G7/F7*100</f>
        <v>100</v>
      </c>
      <c r="I7" s="171">
        <v>4</v>
      </c>
      <c r="J7" s="735">
        <v>4</v>
      </c>
      <c r="K7" s="173">
        <v>100</v>
      </c>
      <c r="L7" s="171">
        <v>4</v>
      </c>
      <c r="M7" s="735">
        <v>4</v>
      </c>
      <c r="N7" s="173">
        <f>M7/L7*100</f>
        <v>100</v>
      </c>
      <c r="O7" s="171">
        <v>0</v>
      </c>
      <c r="P7" s="171">
        <v>0</v>
      </c>
      <c r="Q7" s="171">
        <v>0</v>
      </c>
    </row>
    <row r="8" spans="1:17" ht="33.75" customHeight="1">
      <c r="A8" s="169">
        <v>3</v>
      </c>
      <c r="B8" s="126" t="s">
        <v>101</v>
      </c>
      <c r="C8" s="170">
        <v>2</v>
      </c>
      <c r="D8" s="170">
        <v>0</v>
      </c>
      <c r="E8" s="170">
        <v>0</v>
      </c>
      <c r="F8" s="735">
        <v>0</v>
      </c>
      <c r="G8" s="735">
        <v>0</v>
      </c>
      <c r="H8" s="745"/>
      <c r="I8" s="171">
        <v>6</v>
      </c>
      <c r="J8" s="735">
        <v>6</v>
      </c>
      <c r="K8" s="173">
        <v>100</v>
      </c>
      <c r="L8" s="171">
        <v>6</v>
      </c>
      <c r="M8" s="735">
        <v>6</v>
      </c>
      <c r="N8" s="173">
        <f aca="true" t="shared" si="0" ref="N8:N13">M8/L8*100</f>
        <v>100</v>
      </c>
      <c r="O8" s="171">
        <v>0</v>
      </c>
      <c r="P8" s="171">
        <v>0</v>
      </c>
      <c r="Q8" s="171">
        <v>0</v>
      </c>
    </row>
    <row r="9" spans="1:17" ht="33.75" customHeight="1">
      <c r="A9" s="169">
        <v>4</v>
      </c>
      <c r="B9" s="126" t="s">
        <v>99</v>
      </c>
      <c r="C9" s="171">
        <v>1</v>
      </c>
      <c r="D9" s="171">
        <v>1</v>
      </c>
      <c r="E9" s="737">
        <f>D9/C9*100</f>
        <v>100</v>
      </c>
      <c r="F9" s="171">
        <v>1</v>
      </c>
      <c r="G9" s="171">
        <v>1</v>
      </c>
      <c r="H9" s="745">
        <f>G9/F9*100</f>
        <v>100</v>
      </c>
      <c r="I9" s="171">
        <v>24</v>
      </c>
      <c r="J9" s="735">
        <v>24</v>
      </c>
      <c r="K9" s="173">
        <v>100</v>
      </c>
      <c r="L9" s="171">
        <v>26</v>
      </c>
      <c r="M9" s="735">
        <v>26</v>
      </c>
      <c r="N9" s="173">
        <f t="shared" si="0"/>
        <v>100</v>
      </c>
      <c r="O9" s="171">
        <v>0</v>
      </c>
      <c r="P9" s="171">
        <v>0</v>
      </c>
      <c r="Q9" s="171">
        <v>0</v>
      </c>
    </row>
    <row r="10" spans="1:17" ht="33.75" customHeight="1">
      <c r="A10" s="169">
        <v>5</v>
      </c>
      <c r="B10" s="126" t="s">
        <v>95</v>
      </c>
      <c r="C10" s="825">
        <v>0</v>
      </c>
      <c r="D10" s="735">
        <v>0</v>
      </c>
      <c r="E10" s="825">
        <v>0</v>
      </c>
      <c r="F10" s="171">
        <v>1</v>
      </c>
      <c r="G10" s="735">
        <v>1</v>
      </c>
      <c r="H10" s="745">
        <f>G10/F10*100</f>
        <v>100</v>
      </c>
      <c r="I10" s="171">
        <v>2</v>
      </c>
      <c r="J10" s="735">
        <v>2</v>
      </c>
      <c r="K10" s="173">
        <v>100</v>
      </c>
      <c r="L10" s="171">
        <v>4</v>
      </c>
      <c r="M10" s="735">
        <v>3</v>
      </c>
      <c r="N10" s="173">
        <f t="shared" si="0"/>
        <v>75</v>
      </c>
      <c r="O10" s="171">
        <v>1</v>
      </c>
      <c r="P10" s="171">
        <v>0</v>
      </c>
      <c r="Q10" s="737">
        <f>P10/O10*100</f>
        <v>0</v>
      </c>
    </row>
    <row r="11" spans="1:17" ht="33.75" customHeight="1">
      <c r="A11" s="169">
        <v>6</v>
      </c>
      <c r="B11" s="126" t="s">
        <v>148</v>
      </c>
      <c r="C11" s="171">
        <v>0</v>
      </c>
      <c r="D11" s="171">
        <v>1</v>
      </c>
      <c r="E11" s="171">
        <v>0</v>
      </c>
      <c r="F11" s="171">
        <v>0</v>
      </c>
      <c r="G11" s="170">
        <v>0</v>
      </c>
      <c r="H11" s="745"/>
      <c r="I11" s="171">
        <v>4</v>
      </c>
      <c r="J11" s="735">
        <v>4</v>
      </c>
      <c r="K11" s="173">
        <v>100</v>
      </c>
      <c r="L11" s="171">
        <v>4</v>
      </c>
      <c r="M11" s="735">
        <v>5</v>
      </c>
      <c r="N11" s="173">
        <f t="shared" si="0"/>
        <v>125</v>
      </c>
      <c r="O11" s="171">
        <v>0</v>
      </c>
      <c r="P11" s="171">
        <v>0</v>
      </c>
      <c r="Q11" s="171">
        <v>0</v>
      </c>
    </row>
    <row r="12" spans="1:17" ht="33.75" customHeight="1">
      <c r="A12" s="738">
        <v>7</v>
      </c>
      <c r="B12" s="289" t="s">
        <v>39</v>
      </c>
      <c r="C12" s="739">
        <v>0</v>
      </c>
      <c r="D12" s="736">
        <v>0</v>
      </c>
      <c r="E12" s="736">
        <v>0</v>
      </c>
      <c r="F12" s="739">
        <v>0</v>
      </c>
      <c r="G12" s="740">
        <v>0</v>
      </c>
      <c r="H12" s="746"/>
      <c r="I12" s="739">
        <v>3</v>
      </c>
      <c r="J12" s="736">
        <v>3</v>
      </c>
      <c r="K12" s="177">
        <v>100</v>
      </c>
      <c r="L12" s="739">
        <v>3</v>
      </c>
      <c r="M12" s="740">
        <v>3</v>
      </c>
      <c r="N12" s="177">
        <f t="shared" si="0"/>
        <v>100</v>
      </c>
      <c r="O12" s="739">
        <v>0</v>
      </c>
      <c r="P12" s="739">
        <v>0</v>
      </c>
      <c r="Q12" s="739">
        <v>0</v>
      </c>
    </row>
    <row r="13" spans="1:17" ht="33.75" customHeight="1">
      <c r="A13" s="1707" t="s">
        <v>13</v>
      </c>
      <c r="B13" s="1708"/>
      <c r="C13" s="172">
        <f>C6+C7+C8+C9+C10+C11+C12</f>
        <v>3</v>
      </c>
      <c r="D13" s="238">
        <f>D6+D7+D8+D9+D10+D11+D12</f>
        <v>2</v>
      </c>
      <c r="E13" s="185">
        <f>D13/C13*100</f>
        <v>66.66666666666666</v>
      </c>
      <c r="F13" s="184">
        <f>F6+F7+F8+F9+F10+F11+F12</f>
        <v>3</v>
      </c>
      <c r="G13" s="184">
        <f>G6+G7+G8+G9+G10+G11+G12</f>
        <v>3</v>
      </c>
      <c r="H13" s="747">
        <f>G13/F13*100</f>
        <v>100</v>
      </c>
      <c r="I13" s="172">
        <f>I6+I7+I8+I9+I10+I11+I12</f>
        <v>43</v>
      </c>
      <c r="J13" s="172">
        <f>J6+J7+J8+J9+J10+J11+J12</f>
        <v>43</v>
      </c>
      <c r="K13" s="376">
        <f>J13/I13*100</f>
        <v>100</v>
      </c>
      <c r="L13" s="172">
        <f>L6+L7+L8+L9+L10+L11+L12</f>
        <v>47</v>
      </c>
      <c r="M13" s="172">
        <f>M6+M7+M8+M9+M10+M11+M12</f>
        <v>47</v>
      </c>
      <c r="N13" s="178">
        <f t="shared" si="0"/>
        <v>100</v>
      </c>
      <c r="O13" s="172">
        <f>SUM(O6:O12)</f>
        <v>1</v>
      </c>
      <c r="P13" s="172">
        <f>SUM(P6:P12)</f>
        <v>0</v>
      </c>
      <c r="Q13" s="178">
        <f>P13/O13*100</f>
        <v>0</v>
      </c>
    </row>
    <row r="14" spans="1:1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ht="18">
      <c r="A15" s="6"/>
    </row>
    <row r="16" ht="18">
      <c r="A16" s="6"/>
    </row>
  </sheetData>
  <sheetProtection/>
  <mergeCells count="9">
    <mergeCell ref="A1:Q1"/>
    <mergeCell ref="L4:N4"/>
    <mergeCell ref="O4:Q4"/>
    <mergeCell ref="I4:K4"/>
    <mergeCell ref="A13:B13"/>
    <mergeCell ref="A4:A5"/>
    <mergeCell ref="B4:B5"/>
    <mergeCell ref="C4:E4"/>
    <mergeCell ref="F4:H4"/>
  </mergeCells>
  <printOptions/>
  <pageMargins left="0.43" right="0.25" top="0.9" bottom="1" header="0.25" footer="0.2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5"/>
  <sheetViews>
    <sheetView zoomScale="80" zoomScaleNormal="80" zoomScalePageLayoutView="0" workbookViewId="0" topLeftCell="A1">
      <selection activeCell="Q7" sqref="Q7"/>
    </sheetView>
  </sheetViews>
  <sheetFormatPr defaultColWidth="8.796875" defaultRowHeight="15"/>
  <cols>
    <col min="1" max="1" width="6.19921875" style="0" customWidth="1"/>
    <col min="2" max="2" width="24.09765625" style="0" customWidth="1"/>
    <col min="3" max="3" width="10.3984375" style="0" customWidth="1"/>
    <col min="4" max="4" width="12" style="0" customWidth="1"/>
    <col min="5" max="5" width="9.5" style="0" customWidth="1"/>
    <col min="6" max="6" width="9.69921875" style="0" customWidth="1"/>
    <col min="7" max="7" width="9.09765625" style="0" customWidth="1"/>
    <col min="8" max="8" width="7.69921875" style="0" customWidth="1"/>
    <col min="9" max="9" width="10.69921875" style="0" customWidth="1"/>
    <col min="10" max="10" width="11.3984375" style="0" customWidth="1"/>
    <col min="11" max="11" width="10.3984375" style="0" customWidth="1"/>
  </cols>
  <sheetData>
    <row r="1" spans="1:11" ht="30.75" customHeight="1">
      <c r="A1" s="1702" t="s">
        <v>763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</row>
    <row r="2" ht="22.5">
      <c r="B2" s="8"/>
    </row>
    <row r="3" spans="1:11" ht="43.5" customHeight="1">
      <c r="A3" s="1712" t="s">
        <v>14</v>
      </c>
      <c r="B3" s="1706" t="s">
        <v>38</v>
      </c>
      <c r="C3" s="1666" t="s">
        <v>36</v>
      </c>
      <c r="D3" s="1711"/>
      <c r="E3" s="1711"/>
      <c r="F3" s="1666" t="s">
        <v>37</v>
      </c>
      <c r="G3" s="1711"/>
      <c r="H3" s="1667"/>
      <c r="I3" s="1703" t="s">
        <v>465</v>
      </c>
      <c r="J3" s="1704"/>
      <c r="K3" s="1705"/>
    </row>
    <row r="4" spans="1:11" ht="43.5" customHeight="1">
      <c r="A4" s="1713"/>
      <c r="B4" s="1710"/>
      <c r="C4" s="539" t="s">
        <v>746</v>
      </c>
      <c r="D4" s="821" t="s">
        <v>764</v>
      </c>
      <c r="E4" s="539" t="s">
        <v>0</v>
      </c>
      <c r="F4" s="539" t="s">
        <v>746</v>
      </c>
      <c r="G4" s="826" t="s">
        <v>764</v>
      </c>
      <c r="H4" s="540" t="s">
        <v>0</v>
      </c>
      <c r="I4" s="539" t="s">
        <v>746</v>
      </c>
      <c r="J4" s="826" t="s">
        <v>764</v>
      </c>
      <c r="K4" s="539" t="s">
        <v>0</v>
      </c>
    </row>
    <row r="5" spans="1:11" ht="38.25" customHeight="1">
      <c r="A5" s="122">
        <v>1</v>
      </c>
      <c r="B5" s="303" t="s">
        <v>147</v>
      </c>
      <c r="C5" s="784">
        <v>3000</v>
      </c>
      <c r="D5" s="771">
        <v>1098</v>
      </c>
      <c r="E5" s="772">
        <f>D5/C5*100</f>
        <v>36.6</v>
      </c>
      <c r="F5" s="782">
        <v>0</v>
      </c>
      <c r="G5" s="782">
        <v>0</v>
      </c>
      <c r="H5" s="782">
        <v>0</v>
      </c>
      <c r="I5" s="782">
        <v>0</v>
      </c>
      <c r="J5" s="782">
        <v>0</v>
      </c>
      <c r="K5" s="782">
        <v>0</v>
      </c>
    </row>
    <row r="6" spans="1:11" ht="38.25" customHeight="1">
      <c r="A6" s="123">
        <v>2</v>
      </c>
      <c r="B6" s="175" t="s">
        <v>98</v>
      </c>
      <c r="C6" s="176">
        <v>3100</v>
      </c>
      <c r="D6" s="349">
        <v>796</v>
      </c>
      <c r="E6" s="174">
        <f aca="true" t="shared" si="0" ref="E6:E11">D6/C6*100</f>
        <v>25.677419354838708</v>
      </c>
      <c r="F6" s="782">
        <v>0</v>
      </c>
      <c r="G6" s="584">
        <v>0</v>
      </c>
      <c r="H6" s="782">
        <v>0</v>
      </c>
      <c r="I6" s="549">
        <v>82</v>
      </c>
      <c r="J6" s="549">
        <v>82</v>
      </c>
      <c r="K6" s="803">
        <f>J6/I6*100</f>
        <v>100</v>
      </c>
    </row>
    <row r="7" spans="1:11" ht="38.25" customHeight="1">
      <c r="A7" s="123">
        <v>3</v>
      </c>
      <c r="B7" s="175" t="s">
        <v>93</v>
      </c>
      <c r="C7" s="176">
        <v>6000</v>
      </c>
      <c r="D7" s="349">
        <v>4705</v>
      </c>
      <c r="E7" s="174">
        <f t="shared" si="0"/>
        <v>78.41666666666667</v>
      </c>
      <c r="F7" s="782">
        <v>0</v>
      </c>
      <c r="G7" s="782">
        <v>0</v>
      </c>
      <c r="H7" s="782">
        <v>0</v>
      </c>
      <c r="I7" s="782">
        <v>0</v>
      </c>
      <c r="J7" s="782">
        <v>0</v>
      </c>
      <c r="K7" s="782">
        <v>0</v>
      </c>
    </row>
    <row r="8" spans="1:11" ht="38.25" customHeight="1">
      <c r="A8" s="123">
        <v>4</v>
      </c>
      <c r="B8" s="175" t="s">
        <v>99</v>
      </c>
      <c r="C8" s="176">
        <v>4300</v>
      </c>
      <c r="D8" s="349">
        <v>2392</v>
      </c>
      <c r="E8" s="174">
        <f t="shared" si="0"/>
        <v>55.62790697674419</v>
      </c>
      <c r="F8" s="782">
        <v>0</v>
      </c>
      <c r="G8" s="782">
        <v>0</v>
      </c>
      <c r="H8" s="782">
        <v>0</v>
      </c>
      <c r="I8" s="549">
        <v>60</v>
      </c>
      <c r="J8" s="549">
        <v>60</v>
      </c>
      <c r="K8" s="803">
        <f>J8/I8*100</f>
        <v>100</v>
      </c>
    </row>
    <row r="9" spans="1:12" ht="38.25" customHeight="1">
      <c r="A9" s="123">
        <v>5</v>
      </c>
      <c r="B9" s="175" t="s">
        <v>95</v>
      </c>
      <c r="C9" s="176">
        <v>6100</v>
      </c>
      <c r="D9" s="349">
        <v>2693</v>
      </c>
      <c r="E9" s="174">
        <f t="shared" si="0"/>
        <v>44.14754098360656</v>
      </c>
      <c r="F9" s="782">
        <v>0</v>
      </c>
      <c r="G9" s="782">
        <v>0</v>
      </c>
      <c r="H9" s="782">
        <v>0</v>
      </c>
      <c r="I9" s="316"/>
      <c r="J9" s="549">
        <v>0</v>
      </c>
      <c r="K9" s="549">
        <v>0</v>
      </c>
      <c r="L9" s="1"/>
    </row>
    <row r="10" spans="1:12" ht="38.25" customHeight="1">
      <c r="A10" s="123">
        <v>6</v>
      </c>
      <c r="B10" s="175" t="s">
        <v>96</v>
      </c>
      <c r="C10" s="176">
        <v>10900</v>
      </c>
      <c r="D10" s="349">
        <v>5010</v>
      </c>
      <c r="E10" s="174">
        <f t="shared" si="0"/>
        <v>45.96330275229358</v>
      </c>
      <c r="F10" s="782">
        <v>0</v>
      </c>
      <c r="G10" s="782">
        <v>0</v>
      </c>
      <c r="H10" s="782">
        <v>0</v>
      </c>
      <c r="I10" s="584">
        <v>0</v>
      </c>
      <c r="J10" s="549">
        <v>0</v>
      </c>
      <c r="K10" s="549">
        <v>0</v>
      </c>
      <c r="L10" s="1"/>
    </row>
    <row r="11" spans="1:11" ht="38.25" customHeight="1">
      <c r="A11" s="123">
        <v>7</v>
      </c>
      <c r="B11" s="350" t="s">
        <v>103</v>
      </c>
      <c r="C11" s="176">
        <v>3600</v>
      </c>
      <c r="D11" s="349">
        <v>2664</v>
      </c>
      <c r="E11" s="174">
        <f t="shared" si="0"/>
        <v>74</v>
      </c>
      <c r="F11" s="782">
        <v>0</v>
      </c>
      <c r="G11" s="782">
        <v>0</v>
      </c>
      <c r="H11" s="782">
        <v>0</v>
      </c>
      <c r="I11" s="584">
        <v>0</v>
      </c>
      <c r="J11" s="549">
        <v>0</v>
      </c>
      <c r="K11" s="549">
        <v>0</v>
      </c>
    </row>
    <row r="12" spans="1:11" ht="38.25" customHeight="1">
      <c r="A12" s="123">
        <v>8</v>
      </c>
      <c r="B12" s="350" t="s">
        <v>492</v>
      </c>
      <c r="C12" s="741"/>
      <c r="D12" s="742">
        <v>0</v>
      </c>
      <c r="E12" s="743"/>
      <c r="F12" s="744"/>
      <c r="G12" s="782">
        <v>0</v>
      </c>
      <c r="H12" s="743"/>
      <c r="I12" s="736"/>
      <c r="J12" s="736"/>
      <c r="K12" s="736"/>
    </row>
    <row r="13" spans="1:11" ht="38.25" customHeight="1">
      <c r="A13" s="1714" t="s">
        <v>13</v>
      </c>
      <c r="B13" s="1715"/>
      <c r="C13" s="262">
        <f>SUM(C5:C11)</f>
        <v>37000</v>
      </c>
      <c r="D13" s="262">
        <f>SUM(D5:D12)</f>
        <v>19358</v>
      </c>
      <c r="E13" s="263">
        <f>D13/C13*100</f>
        <v>52.318918918918925</v>
      </c>
      <c r="F13" s="317">
        <f>SUM(F5:F11)</f>
        <v>0</v>
      </c>
      <c r="G13" s="397">
        <f>SUM(G5:G12)</f>
        <v>0</v>
      </c>
      <c r="H13" s="397">
        <f>SUM(H5:H12)</f>
        <v>0</v>
      </c>
      <c r="I13" s="397">
        <f>SUM(I5:I12)</f>
        <v>142</v>
      </c>
      <c r="J13" s="397">
        <f>SUM(J5:J12)</f>
        <v>142</v>
      </c>
      <c r="K13" s="785">
        <f>J13/I13*100</f>
        <v>100</v>
      </c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18.75">
      <c r="B15" s="7"/>
    </row>
  </sheetData>
  <sheetProtection/>
  <mergeCells count="7">
    <mergeCell ref="A1:K1"/>
    <mergeCell ref="F3:H3"/>
    <mergeCell ref="A3:A4"/>
    <mergeCell ref="A13:B13"/>
    <mergeCell ref="C3:E3"/>
    <mergeCell ref="B3:B4"/>
    <mergeCell ref="I3:K3"/>
  </mergeCells>
  <printOptions/>
  <pageMargins left="0.67" right="0.3" top="0.66" bottom="0.8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87"/>
  <sheetViews>
    <sheetView zoomScale="110" zoomScaleNormal="11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J12" sqref="A1:IV16384"/>
    </sheetView>
  </sheetViews>
  <sheetFormatPr defaultColWidth="8.8984375" defaultRowHeight="15"/>
  <cols>
    <col min="1" max="1" width="4.3984375" style="1219" customWidth="1"/>
    <col min="2" max="2" width="20.59765625" style="1219" customWidth="1"/>
    <col min="3" max="3" width="10.5" style="218" customWidth="1"/>
    <col min="4" max="4" width="9.59765625" style="218" customWidth="1"/>
    <col min="5" max="5" width="7.5" style="218" customWidth="1"/>
    <col min="6" max="6" width="9.19921875" style="218" customWidth="1"/>
    <col min="7" max="7" width="10.3984375" style="218" customWidth="1"/>
    <col min="8" max="8" width="6.5" style="218" customWidth="1"/>
    <col min="9" max="9" width="8" style="218" customWidth="1"/>
    <col min="10" max="10" width="8.69921875" style="218" customWidth="1"/>
    <col min="11" max="11" width="7.09765625" style="218" customWidth="1"/>
    <col min="12" max="12" width="7.3984375" style="218" customWidth="1"/>
    <col min="13" max="13" width="9.19921875" style="218" customWidth="1"/>
    <col min="14" max="14" width="7.5" style="218" customWidth="1"/>
    <col min="15" max="16384" width="8.8984375" style="1219" customWidth="1"/>
  </cols>
  <sheetData>
    <row r="1" spans="1:14" ht="39" customHeight="1">
      <c r="A1" s="1716" t="s">
        <v>884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</row>
    <row r="2" ht="28.5" customHeight="1">
      <c r="A2" s="1220"/>
    </row>
    <row r="3" spans="1:14" ht="26.25" customHeight="1">
      <c r="A3" s="1723" t="s">
        <v>14</v>
      </c>
      <c r="B3" s="1699" t="s">
        <v>221</v>
      </c>
      <c r="C3" s="1717" t="s">
        <v>399</v>
      </c>
      <c r="D3" s="1718"/>
      <c r="E3" s="1719"/>
      <c r="F3" s="1717" t="s">
        <v>400</v>
      </c>
      <c r="G3" s="1718"/>
      <c r="H3" s="1719"/>
      <c r="I3" s="1717" t="s">
        <v>401</v>
      </c>
      <c r="J3" s="1718"/>
      <c r="K3" s="1719"/>
      <c r="L3" s="1717" t="s">
        <v>818</v>
      </c>
      <c r="M3" s="1718"/>
      <c r="N3" s="1719"/>
    </row>
    <row r="4" spans="1:14" ht="19.5" customHeight="1">
      <c r="A4" s="1724"/>
      <c r="B4" s="1726"/>
      <c r="C4" s="1720"/>
      <c r="D4" s="1721"/>
      <c r="E4" s="1722"/>
      <c r="F4" s="1720"/>
      <c r="G4" s="1721"/>
      <c r="H4" s="1722"/>
      <c r="I4" s="1720"/>
      <c r="J4" s="1721"/>
      <c r="K4" s="1722"/>
      <c r="L4" s="1720"/>
      <c r="M4" s="1721"/>
      <c r="N4" s="1722"/>
    </row>
    <row r="5" spans="1:14" ht="45" customHeight="1">
      <c r="A5" s="1725"/>
      <c r="B5" s="1727"/>
      <c r="C5" s="1221" t="s">
        <v>860</v>
      </c>
      <c r="D5" s="1221" t="s">
        <v>880</v>
      </c>
      <c r="E5" s="1221" t="s">
        <v>0</v>
      </c>
      <c r="F5" s="1221" t="str">
        <f>C5</f>
        <v>KH 
2022</v>
      </c>
      <c r="G5" s="1221" t="str">
        <f>D5</f>
        <v>TH 12 tháng </v>
      </c>
      <c r="H5" s="1221" t="s">
        <v>0</v>
      </c>
      <c r="I5" s="1221" t="str">
        <f>C5</f>
        <v>KH 
2022</v>
      </c>
      <c r="J5" s="1221" t="str">
        <f>D5</f>
        <v>TH 12 tháng </v>
      </c>
      <c r="K5" s="1221" t="s">
        <v>0</v>
      </c>
      <c r="L5" s="1221" t="str">
        <f>C5</f>
        <v>KH 
2022</v>
      </c>
      <c r="M5" s="1221" t="str">
        <f>D5</f>
        <v>TH 12 tháng </v>
      </c>
      <c r="N5" s="1221" t="s">
        <v>0</v>
      </c>
    </row>
    <row r="6" spans="1:14" ht="30" customHeight="1">
      <c r="A6" s="1222">
        <v>1</v>
      </c>
      <c r="B6" s="1214" t="s">
        <v>463</v>
      </c>
      <c r="C6" s="1204">
        <v>600</v>
      </c>
      <c r="D6" s="1223">
        <v>5</v>
      </c>
      <c r="E6" s="1205">
        <f aca="true" t="shared" si="0" ref="E6:E13">D6/C6*100</f>
        <v>0.8333333333333334</v>
      </c>
      <c r="F6" s="1223">
        <v>700</v>
      </c>
      <c r="G6" s="1223">
        <v>6</v>
      </c>
      <c r="H6" s="1205">
        <f aca="true" t="shared" si="1" ref="H6:H13">G6/F6*100</f>
        <v>0.8571428571428572</v>
      </c>
      <c r="I6" s="1223">
        <v>5</v>
      </c>
      <c r="J6" s="1224">
        <v>0</v>
      </c>
      <c r="K6" s="1205">
        <f aca="true" t="shared" si="2" ref="K6:K14">J6/I6*100</f>
        <v>0</v>
      </c>
      <c r="L6" s="1223">
        <v>5</v>
      </c>
      <c r="M6" s="1224">
        <v>0</v>
      </c>
      <c r="N6" s="1205">
        <f aca="true" t="shared" si="3" ref="N6:N13">M6/L6*100</f>
        <v>0</v>
      </c>
    </row>
    <row r="7" spans="1:14" ht="30" customHeight="1">
      <c r="A7" s="1222">
        <v>2</v>
      </c>
      <c r="B7" s="1199" t="s">
        <v>735</v>
      </c>
      <c r="C7" s="1204">
        <v>9000</v>
      </c>
      <c r="D7" s="1223">
        <v>9664</v>
      </c>
      <c r="E7" s="1205">
        <f t="shared" si="0"/>
        <v>107.37777777777777</v>
      </c>
      <c r="F7" s="1223">
        <v>5000</v>
      </c>
      <c r="G7" s="1223">
        <v>3892</v>
      </c>
      <c r="H7" s="1205">
        <f t="shared" si="1"/>
        <v>77.84</v>
      </c>
      <c r="I7" s="1223">
        <v>100</v>
      </c>
      <c r="J7" s="1223">
        <v>108</v>
      </c>
      <c r="K7" s="1205">
        <f t="shared" si="2"/>
        <v>108</v>
      </c>
      <c r="L7" s="1223">
        <v>250</v>
      </c>
      <c r="M7" s="1223">
        <v>210</v>
      </c>
      <c r="N7" s="1225">
        <f t="shared" si="3"/>
        <v>84</v>
      </c>
    </row>
    <row r="8" spans="1:14" ht="30" customHeight="1">
      <c r="A8" s="1222">
        <v>3</v>
      </c>
      <c r="B8" s="1199" t="s">
        <v>39</v>
      </c>
      <c r="C8" s="1204">
        <v>600</v>
      </c>
      <c r="D8" s="1223">
        <v>626</v>
      </c>
      <c r="E8" s="1205">
        <f t="shared" si="0"/>
        <v>104.33333333333333</v>
      </c>
      <c r="F8" s="1223">
        <v>500</v>
      </c>
      <c r="G8" s="1223">
        <v>549</v>
      </c>
      <c r="H8" s="1225">
        <f t="shared" si="1"/>
        <v>109.80000000000001</v>
      </c>
      <c r="I8" s="1223">
        <v>5</v>
      </c>
      <c r="J8" s="1223">
        <v>2</v>
      </c>
      <c r="K8" s="1205">
        <f t="shared" si="2"/>
        <v>40</v>
      </c>
      <c r="L8" s="1223">
        <v>5</v>
      </c>
      <c r="M8" s="1223">
        <v>2</v>
      </c>
      <c r="N8" s="1225">
        <f t="shared" si="3"/>
        <v>40</v>
      </c>
    </row>
    <row r="9" spans="1:14" ht="30" customHeight="1">
      <c r="A9" s="1222">
        <v>4</v>
      </c>
      <c r="B9" s="1199" t="s">
        <v>100</v>
      </c>
      <c r="C9" s="1204">
        <v>1100</v>
      </c>
      <c r="D9" s="1223">
        <v>1767</v>
      </c>
      <c r="E9" s="1205">
        <f t="shared" si="0"/>
        <v>160.63636363636365</v>
      </c>
      <c r="F9" s="1223">
        <v>1000</v>
      </c>
      <c r="G9" s="1223">
        <v>893</v>
      </c>
      <c r="H9" s="1225">
        <f t="shared" si="1"/>
        <v>89.3</v>
      </c>
      <c r="I9" s="1223">
        <v>20</v>
      </c>
      <c r="J9" s="1223">
        <v>3</v>
      </c>
      <c r="K9" s="1225">
        <f t="shared" si="2"/>
        <v>15</v>
      </c>
      <c r="L9" s="1223">
        <v>20</v>
      </c>
      <c r="M9" s="1223">
        <v>4</v>
      </c>
      <c r="N9" s="1225">
        <f t="shared" si="3"/>
        <v>20</v>
      </c>
    </row>
    <row r="10" spans="1:14" ht="30" customHeight="1">
      <c r="A10" s="1222">
        <v>5</v>
      </c>
      <c r="B10" s="1199" t="s">
        <v>148</v>
      </c>
      <c r="C10" s="1204">
        <v>1100</v>
      </c>
      <c r="D10" s="1223">
        <v>719</v>
      </c>
      <c r="E10" s="1205">
        <f t="shared" si="0"/>
        <v>65.36363636363637</v>
      </c>
      <c r="F10" s="1223">
        <v>1000</v>
      </c>
      <c r="G10" s="1223">
        <v>779</v>
      </c>
      <c r="H10" s="1225">
        <f t="shared" si="1"/>
        <v>77.9</v>
      </c>
      <c r="I10" s="1223">
        <v>28</v>
      </c>
      <c r="J10" s="1223">
        <v>3</v>
      </c>
      <c r="K10" s="1205">
        <f t="shared" si="2"/>
        <v>10.714285714285714</v>
      </c>
      <c r="L10" s="1223">
        <v>28</v>
      </c>
      <c r="M10" s="1223">
        <v>18</v>
      </c>
      <c r="N10" s="1225">
        <f t="shared" si="3"/>
        <v>64.28571428571429</v>
      </c>
    </row>
    <row r="11" spans="1:14" ht="30" customHeight="1">
      <c r="A11" s="1222">
        <v>6</v>
      </c>
      <c r="B11" s="1199" t="s">
        <v>94</v>
      </c>
      <c r="C11" s="1204">
        <v>800</v>
      </c>
      <c r="D11" s="1223">
        <v>809</v>
      </c>
      <c r="E11" s="1225">
        <f t="shared" si="0"/>
        <v>101.125</v>
      </c>
      <c r="F11" s="1223">
        <v>700</v>
      </c>
      <c r="G11" s="1223">
        <v>857</v>
      </c>
      <c r="H11" s="1225">
        <f t="shared" si="1"/>
        <v>122.42857142857142</v>
      </c>
      <c r="I11" s="1223">
        <v>8</v>
      </c>
      <c r="J11" s="1223">
        <v>1</v>
      </c>
      <c r="K11" s="1225">
        <f t="shared" si="2"/>
        <v>12.5</v>
      </c>
      <c r="L11" s="1223">
        <v>8</v>
      </c>
      <c r="M11" s="1223">
        <v>4</v>
      </c>
      <c r="N11" s="1225">
        <f t="shared" si="3"/>
        <v>50</v>
      </c>
    </row>
    <row r="12" spans="1:14" ht="30" customHeight="1">
      <c r="A12" s="1222">
        <v>7</v>
      </c>
      <c r="B12" s="1199" t="s">
        <v>93</v>
      </c>
      <c r="C12" s="1204">
        <v>1000</v>
      </c>
      <c r="D12" s="1223">
        <v>373</v>
      </c>
      <c r="E12" s="1225">
        <f t="shared" si="0"/>
        <v>37.3</v>
      </c>
      <c r="F12" s="1223">
        <v>900</v>
      </c>
      <c r="G12" s="1223">
        <v>596</v>
      </c>
      <c r="H12" s="1225">
        <f t="shared" si="1"/>
        <v>66.22222222222223</v>
      </c>
      <c r="I12" s="1223">
        <v>18</v>
      </c>
      <c r="J12" s="1223">
        <v>17</v>
      </c>
      <c r="K12" s="1225">
        <f t="shared" si="2"/>
        <v>94.44444444444444</v>
      </c>
      <c r="L12" s="1223">
        <v>18</v>
      </c>
      <c r="M12" s="1223">
        <v>22</v>
      </c>
      <c r="N12" s="1225">
        <f t="shared" si="3"/>
        <v>122.22222222222223</v>
      </c>
    </row>
    <row r="13" spans="1:14" ht="30" customHeight="1">
      <c r="A13" s="1222">
        <v>8</v>
      </c>
      <c r="B13" s="1226" t="s">
        <v>92</v>
      </c>
      <c r="C13" s="1227">
        <v>700</v>
      </c>
      <c r="D13" s="1228">
        <v>282</v>
      </c>
      <c r="E13" s="1225">
        <f t="shared" si="0"/>
        <v>40.285714285714285</v>
      </c>
      <c r="F13" s="1228">
        <v>500</v>
      </c>
      <c r="G13" s="1228">
        <v>6</v>
      </c>
      <c r="H13" s="1229">
        <f t="shared" si="1"/>
        <v>1.2</v>
      </c>
      <c r="I13" s="1228">
        <v>6</v>
      </c>
      <c r="J13" s="1224">
        <v>0</v>
      </c>
      <c r="K13" s="1225">
        <f t="shared" si="2"/>
        <v>0</v>
      </c>
      <c r="L13" s="1228">
        <v>6</v>
      </c>
      <c r="M13" s="1228">
        <v>1</v>
      </c>
      <c r="N13" s="1225">
        <f t="shared" si="3"/>
        <v>16.666666666666664</v>
      </c>
    </row>
    <row r="14" spans="1:14" ht="30" customHeight="1">
      <c r="A14" s="1222">
        <v>9</v>
      </c>
      <c r="B14" s="1199" t="s">
        <v>147</v>
      </c>
      <c r="C14" s="1204">
        <v>600</v>
      </c>
      <c r="D14" s="1223">
        <v>744</v>
      </c>
      <c r="E14" s="1225">
        <f>D14/C14*100</f>
        <v>124</v>
      </c>
      <c r="F14" s="1223">
        <v>400</v>
      </c>
      <c r="G14" s="1223">
        <v>491</v>
      </c>
      <c r="H14" s="1225">
        <f>G14/F14*100</f>
        <v>122.75</v>
      </c>
      <c r="I14" s="1223">
        <v>6</v>
      </c>
      <c r="J14" s="1224">
        <v>0</v>
      </c>
      <c r="K14" s="1225">
        <f t="shared" si="2"/>
        <v>0</v>
      </c>
      <c r="L14" s="1223">
        <v>6</v>
      </c>
      <c r="M14" s="1228">
        <v>1</v>
      </c>
      <c r="N14" s="1225">
        <f>M14/L14*100</f>
        <v>16.666666666666664</v>
      </c>
    </row>
    <row r="15" spans="1:14" ht="30" customHeight="1">
      <c r="A15" s="1222">
        <v>10</v>
      </c>
      <c r="B15" s="1214" t="s">
        <v>146</v>
      </c>
      <c r="C15" s="1204">
        <v>1000</v>
      </c>
      <c r="D15" s="1223">
        <v>5038</v>
      </c>
      <c r="E15" s="1205">
        <f>D15/C15*100</f>
        <v>503.8</v>
      </c>
      <c r="F15" s="1223">
        <v>800</v>
      </c>
      <c r="G15" s="1223">
        <v>262</v>
      </c>
      <c r="H15" s="1205">
        <f>G15/F15*100</f>
        <v>32.75</v>
      </c>
      <c r="I15" s="1223">
        <v>14</v>
      </c>
      <c r="J15" s="1223">
        <v>28</v>
      </c>
      <c r="K15" s="1205">
        <f>J15/I15*100</f>
        <v>200</v>
      </c>
      <c r="L15" s="1223">
        <v>14</v>
      </c>
      <c r="M15" s="1223">
        <v>60</v>
      </c>
      <c r="N15" s="1225">
        <f>M15/L15*100</f>
        <v>428.57142857142856</v>
      </c>
    </row>
    <row r="16" spans="1:14" ht="31.5" customHeight="1">
      <c r="A16" s="1687" t="s">
        <v>102</v>
      </c>
      <c r="B16" s="1688"/>
      <c r="C16" s="1230">
        <f>SUM(C6:C15)</f>
        <v>16500</v>
      </c>
      <c r="D16" s="1230">
        <f>SUM(D6:D15)</f>
        <v>20027</v>
      </c>
      <c r="E16" s="1210">
        <f>D16/C16*100</f>
        <v>121.37575757575758</v>
      </c>
      <c r="F16" s="1208">
        <f>SUM(F6:F15)</f>
        <v>11500</v>
      </c>
      <c r="G16" s="1208">
        <f>SUM(G6:G15)</f>
        <v>8331</v>
      </c>
      <c r="H16" s="1231">
        <f>G16/F16*100</f>
        <v>72.44347826086957</v>
      </c>
      <c r="I16" s="1232">
        <f>SUM(I6:I15)</f>
        <v>210</v>
      </c>
      <c r="J16" s="1232">
        <f>SUM(J6:J15)</f>
        <v>162</v>
      </c>
      <c r="K16" s="1231">
        <f>J16/I16*100</f>
        <v>77.14285714285715</v>
      </c>
      <c r="L16" s="1232">
        <f>SUM(L6:L15)</f>
        <v>360</v>
      </c>
      <c r="M16" s="1232">
        <f>SUM(M6:M15)</f>
        <v>322</v>
      </c>
      <c r="N16" s="1231">
        <f>M16/L16*100</f>
        <v>89.44444444444444</v>
      </c>
    </row>
    <row r="17" ht="21.75">
      <c r="A17" s="1233"/>
    </row>
    <row r="18" ht="20.25">
      <c r="A18" s="1234"/>
    </row>
    <row r="19" ht="20.25">
      <c r="A19" s="1234"/>
    </row>
    <row r="20" ht="20.25">
      <c r="A20" s="1234"/>
    </row>
    <row r="21" ht="18">
      <c r="A21" s="1235"/>
    </row>
    <row r="22" ht="20.25">
      <c r="A22" s="1220"/>
    </row>
    <row r="27" ht="18" customHeight="1"/>
    <row r="31" ht="21" customHeight="1"/>
    <row r="33" ht="21" customHeight="1"/>
    <row r="35" ht="21" customHeight="1"/>
    <row r="37" ht="21" customHeight="1"/>
    <row r="39" ht="21" customHeight="1"/>
    <row r="46" ht="18">
      <c r="A46" s="1236"/>
    </row>
    <row r="47" ht="18.75">
      <c r="A47" s="1237"/>
    </row>
    <row r="48" ht="18.75">
      <c r="A48" s="1237"/>
    </row>
    <row r="49" ht="20.25">
      <c r="A49" s="1234"/>
    </row>
    <row r="50" ht="21.75">
      <c r="A50" s="1233"/>
    </row>
    <row r="51" ht="21.75">
      <c r="A51" s="1233"/>
    </row>
    <row r="58" ht="20.25" customHeight="1"/>
    <row r="60" ht="20.25" customHeight="1"/>
    <row r="62" ht="20.25" customHeight="1"/>
    <row r="64" ht="20.25" customHeight="1"/>
    <row r="66" ht="20.25" customHeight="1"/>
    <row r="68" ht="20.25" customHeight="1"/>
    <row r="76" ht="18">
      <c r="A76" s="1238"/>
    </row>
    <row r="77" ht="18">
      <c r="A77" s="1238"/>
    </row>
    <row r="78" ht="18">
      <c r="A78" s="1238"/>
    </row>
    <row r="79" ht="18.75">
      <c r="A79" s="1237"/>
    </row>
    <row r="80" ht="18">
      <c r="A80" s="1239"/>
    </row>
    <row r="86" ht="36" customHeight="1"/>
    <row r="88" ht="21" customHeight="1"/>
    <row r="90" ht="21" customHeight="1"/>
    <row r="92" ht="21" customHeight="1"/>
    <row r="94" ht="21" customHeight="1"/>
    <row r="96" ht="21" customHeight="1"/>
    <row r="98" ht="21" customHeight="1"/>
    <row r="104" ht="18">
      <c r="A104" s="1235"/>
    </row>
    <row r="105" ht="18">
      <c r="A105" s="1235"/>
    </row>
    <row r="106" ht="18">
      <c r="A106" s="1235"/>
    </row>
    <row r="107" ht="18">
      <c r="A107" s="1235"/>
    </row>
    <row r="108" ht="18.75">
      <c r="A108" s="1237"/>
    </row>
    <row r="109" ht="18">
      <c r="A109" s="1235"/>
    </row>
    <row r="113" ht="56.25" customHeight="1"/>
    <row r="117" ht="18" customHeight="1"/>
    <row r="120" ht="21" customHeight="1"/>
    <row r="122" ht="21" customHeight="1"/>
    <row r="129" ht="38.25" customHeight="1"/>
    <row r="135" ht="18">
      <c r="A135" s="1239"/>
    </row>
    <row r="136" ht="18">
      <c r="A136" s="1239"/>
    </row>
    <row r="143" ht="20.25" customHeight="1"/>
    <row r="145" ht="20.25" customHeight="1"/>
    <row r="147" ht="20.25" customHeight="1"/>
    <row r="149" ht="20.25" customHeight="1"/>
    <row r="151" ht="20.25" customHeight="1"/>
    <row r="153" ht="38.25" customHeight="1"/>
    <row r="160" ht="18">
      <c r="A160" s="1239"/>
    </row>
    <row r="161" ht="18">
      <c r="A161" s="1239"/>
    </row>
    <row r="162" ht="18">
      <c r="A162" s="1239"/>
    </row>
    <row r="163" ht="18">
      <c r="A163" s="1239"/>
    </row>
    <row r="164" ht="18">
      <c r="A164" s="1239"/>
    </row>
    <row r="169" ht="47.25" customHeight="1"/>
    <row r="171" ht="20.25" customHeight="1"/>
    <row r="173" ht="20.25" customHeight="1"/>
    <row r="175" ht="20.25" customHeight="1"/>
    <row r="177" ht="20.25" customHeight="1"/>
    <row r="179" ht="20.25" customHeight="1"/>
    <row r="181" ht="20.25" customHeight="1"/>
    <row r="183" ht="21.75" customHeight="1"/>
    <row r="188" ht="33.75">
      <c r="A188" s="1240"/>
    </row>
    <row r="189" ht="33.75">
      <c r="A189" s="1240"/>
    </row>
    <row r="190" ht="33.75">
      <c r="A190" s="1240"/>
    </row>
    <row r="191" ht="20.25">
      <c r="A191" s="1241"/>
    </row>
    <row r="196" ht="18" customHeight="1"/>
    <row r="209" ht="20.25">
      <c r="A209" s="1220"/>
    </row>
    <row r="210" ht="20.25">
      <c r="A210" s="1220"/>
    </row>
    <row r="211" ht="18.75">
      <c r="A211" s="1237"/>
    </row>
    <row r="212" ht="18.75">
      <c r="A212" s="1237"/>
    </row>
    <row r="213" ht="18.75">
      <c r="A213" s="1237"/>
    </row>
    <row r="214" ht="18.75">
      <c r="A214" s="1237"/>
    </row>
    <row r="215" ht="20.25">
      <c r="A215" s="1242"/>
    </row>
    <row r="216" ht="18">
      <c r="A216" s="1235"/>
    </row>
    <row r="217" ht="18">
      <c r="A217" s="1235"/>
    </row>
    <row r="221" ht="18" customHeight="1"/>
    <row r="224" ht="21" customHeight="1"/>
    <row r="226" ht="21" customHeight="1"/>
    <row r="228" ht="21" customHeight="1"/>
    <row r="230" ht="21" customHeight="1"/>
    <row r="232" ht="21" customHeight="1"/>
    <row r="235" ht="38.25" customHeight="1"/>
    <row r="242" ht="20.25">
      <c r="A242" s="1234"/>
    </row>
    <row r="243" ht="20.25">
      <c r="A243" s="1234"/>
    </row>
    <row r="244" ht="18">
      <c r="A244" s="1235"/>
    </row>
    <row r="245" ht="20.25">
      <c r="A245" s="1220"/>
    </row>
    <row r="250" ht="18" customHeight="1"/>
    <row r="254" ht="21" customHeight="1"/>
    <row r="256" ht="21" customHeight="1"/>
    <row r="258" ht="21" customHeight="1"/>
    <row r="260" ht="21" customHeight="1"/>
    <row r="262" ht="21" customHeight="1"/>
    <row r="270" ht="18.75">
      <c r="A270" s="1237"/>
    </row>
    <row r="271" ht="18.75">
      <c r="A271" s="1237"/>
    </row>
    <row r="272" ht="20.25">
      <c r="A272" s="1234"/>
    </row>
    <row r="273" ht="21.75">
      <c r="A273" s="1233"/>
    </row>
    <row r="274" ht="21.75">
      <c r="A274" s="1233"/>
    </row>
    <row r="281" ht="20.25" customHeight="1"/>
    <row r="283" ht="20.25" customHeight="1"/>
    <row r="285" ht="20.25" customHeight="1"/>
    <row r="287" ht="20.25" customHeight="1"/>
    <row r="289" ht="20.25" customHeight="1"/>
    <row r="291" ht="20.25" customHeight="1"/>
    <row r="300" ht="18">
      <c r="A300" s="1238"/>
    </row>
    <row r="301" ht="18">
      <c r="A301" s="1238"/>
    </row>
    <row r="302" ht="18.75">
      <c r="A302" s="1237"/>
    </row>
    <row r="303" ht="18">
      <c r="A303" s="1239"/>
    </row>
    <row r="309" ht="36" customHeight="1"/>
    <row r="311" ht="21" customHeight="1"/>
    <row r="313" ht="21" customHeight="1"/>
    <row r="315" ht="21" customHeight="1"/>
    <row r="317" ht="21" customHeight="1"/>
    <row r="319" ht="21" customHeight="1"/>
    <row r="321" ht="21" customHeight="1"/>
    <row r="328" ht="18">
      <c r="A328" s="1235"/>
    </row>
    <row r="329" ht="18">
      <c r="A329" s="1235"/>
    </row>
    <row r="330" ht="18">
      <c r="A330" s="1235"/>
    </row>
    <row r="331" ht="18.75">
      <c r="A331" s="1237"/>
    </row>
    <row r="332" ht="18">
      <c r="A332" s="1235"/>
    </row>
    <row r="336" ht="56.25" customHeight="1"/>
    <row r="340" ht="18" customHeight="1"/>
    <row r="343" ht="21" customHeight="1"/>
    <row r="345" ht="21" customHeight="1"/>
    <row r="352" ht="38.25" customHeight="1"/>
    <row r="359" ht="18">
      <c r="A359" s="1239"/>
    </row>
    <row r="366" ht="20.25" customHeight="1"/>
    <row r="368" ht="20.25" customHeight="1"/>
    <row r="370" ht="20.25" customHeight="1"/>
    <row r="372" ht="20.25" customHeight="1"/>
    <row r="374" ht="20.25" customHeight="1"/>
    <row r="376" ht="38.25" customHeight="1"/>
    <row r="386" ht="18">
      <c r="A386" s="1239"/>
    </row>
    <row r="387" ht="18">
      <c r="A387" s="1239"/>
    </row>
    <row r="392" ht="47.25" customHeight="1"/>
    <row r="394" ht="20.25" customHeight="1"/>
    <row r="396" ht="20.25" customHeight="1"/>
    <row r="398" ht="20.25" customHeight="1"/>
    <row r="400" ht="20.25" customHeight="1"/>
    <row r="402" ht="20.25" customHeight="1"/>
    <row r="404" ht="20.25" customHeight="1"/>
    <row r="406" ht="21.75" customHeight="1"/>
  </sheetData>
  <sheetProtection/>
  <mergeCells count="8">
    <mergeCell ref="A1:N1"/>
    <mergeCell ref="A16:B16"/>
    <mergeCell ref="L3:N4"/>
    <mergeCell ref="C3:E4"/>
    <mergeCell ref="F3:H4"/>
    <mergeCell ref="I3:K4"/>
    <mergeCell ref="A3:A5"/>
    <mergeCell ref="B3:B5"/>
  </mergeCells>
  <printOptions/>
  <pageMargins left="0.5905511811023623" right="0.1968503937007874" top="0.5511811023622047" bottom="0.62992125984251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5"/>
  <sheetViews>
    <sheetView zoomScale="110" zoomScaleNormal="110" zoomScalePageLayoutView="0" workbookViewId="0" topLeftCell="A1">
      <selection activeCell="G6" sqref="A1:IV16384"/>
    </sheetView>
  </sheetViews>
  <sheetFormatPr defaultColWidth="8.796875" defaultRowHeight="15"/>
  <cols>
    <col min="1" max="1" width="4.3984375" style="952" customWidth="1"/>
    <col min="2" max="2" width="26" style="952" customWidth="1"/>
    <col min="3" max="3" width="11.09765625" style="952" customWidth="1"/>
    <col min="4" max="4" width="12.5" style="952" customWidth="1"/>
    <col min="5" max="5" width="9.5" style="952" customWidth="1"/>
    <col min="6" max="6" width="12.09765625" style="952" customWidth="1"/>
    <col min="7" max="7" width="11.59765625" style="952" customWidth="1"/>
    <col min="8" max="8" width="12" style="952" customWidth="1"/>
    <col min="9" max="9" width="8.59765625" style="952" customWidth="1"/>
    <col min="10" max="10" width="11.19921875" style="952" customWidth="1"/>
    <col min="11" max="11" width="8.69921875" style="952" customWidth="1"/>
    <col min="12" max="16384" width="9" style="773" customWidth="1"/>
  </cols>
  <sheetData>
    <row r="1" spans="2:11" ht="47.25" customHeight="1">
      <c r="B1" s="1732" t="s">
        <v>885</v>
      </c>
      <c r="C1" s="1732"/>
      <c r="D1" s="1732"/>
      <c r="E1" s="1732"/>
      <c r="F1" s="1732"/>
      <c r="G1" s="1732"/>
      <c r="H1" s="1732"/>
      <c r="I1" s="1732"/>
      <c r="J1" s="1732"/>
      <c r="K1" s="1732"/>
    </row>
    <row r="2" ht="35.25" customHeight="1">
      <c r="B2" s="1243"/>
    </row>
    <row r="3" spans="1:11" ht="15" customHeight="1">
      <c r="A3" s="1729" t="s">
        <v>14</v>
      </c>
      <c r="B3" s="1653" t="s">
        <v>149</v>
      </c>
      <c r="C3" s="1733" t="s">
        <v>200</v>
      </c>
      <c r="D3" s="1734"/>
      <c r="E3" s="1735"/>
      <c r="F3" s="1653" t="s">
        <v>676</v>
      </c>
      <c r="G3" s="1733" t="s">
        <v>288</v>
      </c>
      <c r="H3" s="1734"/>
      <c r="I3" s="1735"/>
      <c r="J3" s="1733" t="s">
        <v>675</v>
      </c>
      <c r="K3" s="1735"/>
    </row>
    <row r="4" spans="1:11" ht="48.75" customHeight="1">
      <c r="A4" s="1730"/>
      <c r="B4" s="1654"/>
      <c r="C4" s="1736"/>
      <c r="D4" s="1737"/>
      <c r="E4" s="1738"/>
      <c r="F4" s="1655"/>
      <c r="G4" s="1736"/>
      <c r="H4" s="1737"/>
      <c r="I4" s="1738"/>
      <c r="J4" s="1736"/>
      <c r="K4" s="1738"/>
    </row>
    <row r="5" spans="1:11" ht="45.75" customHeight="1">
      <c r="A5" s="1731"/>
      <c r="B5" s="1655"/>
      <c r="C5" s="1244" t="s">
        <v>860</v>
      </c>
      <c r="D5" s="1244" t="s">
        <v>880</v>
      </c>
      <c r="E5" s="1244" t="s">
        <v>0</v>
      </c>
      <c r="F5" s="1244" t="str">
        <f>D5</f>
        <v>TH 12 tháng </v>
      </c>
      <c r="G5" s="1244" t="str">
        <f>C5</f>
        <v>KH 
2022</v>
      </c>
      <c r="H5" s="1244" t="str">
        <f>D5</f>
        <v>TH 12 tháng </v>
      </c>
      <c r="I5" s="1244" t="s">
        <v>0</v>
      </c>
      <c r="J5" s="1244" t="str">
        <f>D5</f>
        <v>TH 12 tháng </v>
      </c>
      <c r="K5" s="1186" t="s">
        <v>424</v>
      </c>
    </row>
    <row r="6" spans="1:11" ht="34.5" customHeight="1">
      <c r="A6" s="1245">
        <v>1</v>
      </c>
      <c r="B6" s="1246" t="s">
        <v>39</v>
      </c>
      <c r="C6" s="1247">
        <v>7500</v>
      </c>
      <c r="D6" s="1247">
        <v>3224</v>
      </c>
      <c r="E6" s="1248">
        <f aca="true" t="shared" si="0" ref="E6:E11">D6/C6*100</f>
        <v>42.986666666666665</v>
      </c>
      <c r="F6" s="1247">
        <v>3208</v>
      </c>
      <c r="G6" s="1247">
        <v>6000</v>
      </c>
      <c r="H6" s="1247">
        <v>2044</v>
      </c>
      <c r="I6" s="1248">
        <f aca="true" t="shared" si="1" ref="I6:I11">H6/G6*100</f>
        <v>34.06666666666667</v>
      </c>
      <c r="J6" s="1249">
        <v>0</v>
      </c>
      <c r="K6" s="1250">
        <f>J6/F6*100</f>
        <v>0</v>
      </c>
    </row>
    <row r="7" spans="1:11" ht="34.5" customHeight="1">
      <c r="A7" s="1251">
        <v>2</v>
      </c>
      <c r="B7" s="972" t="s">
        <v>100</v>
      </c>
      <c r="C7" s="1252">
        <v>33500</v>
      </c>
      <c r="D7" s="1252">
        <v>13686</v>
      </c>
      <c r="E7" s="1253">
        <f t="shared" si="0"/>
        <v>40.853731343283584</v>
      </c>
      <c r="F7" s="1252">
        <v>13686</v>
      </c>
      <c r="G7" s="1252">
        <v>25500</v>
      </c>
      <c r="H7" s="1252">
        <v>13686</v>
      </c>
      <c r="I7" s="1253">
        <f t="shared" si="1"/>
        <v>53.67058823529411</v>
      </c>
      <c r="J7" s="1254">
        <v>0</v>
      </c>
      <c r="K7" s="1255">
        <f>J7/F7*100</f>
        <v>0</v>
      </c>
    </row>
    <row r="8" spans="1:11" ht="34.5" customHeight="1">
      <c r="A8" s="1251">
        <v>3</v>
      </c>
      <c r="B8" s="972" t="s">
        <v>148</v>
      </c>
      <c r="C8" s="1252">
        <v>33500</v>
      </c>
      <c r="D8" s="1252">
        <v>27914</v>
      </c>
      <c r="E8" s="1253">
        <f t="shared" si="0"/>
        <v>83.32537313432836</v>
      </c>
      <c r="F8" s="1252">
        <v>24152</v>
      </c>
      <c r="G8" s="1252">
        <v>25500</v>
      </c>
      <c r="H8" s="1252">
        <v>23992</v>
      </c>
      <c r="I8" s="1253">
        <f t="shared" si="1"/>
        <v>94.08627450980393</v>
      </c>
      <c r="J8" s="1254">
        <v>0</v>
      </c>
      <c r="K8" s="1255">
        <f>J8/F8*100</f>
        <v>0</v>
      </c>
    </row>
    <row r="9" spans="1:11" ht="34.5" customHeight="1">
      <c r="A9" s="1251">
        <v>4</v>
      </c>
      <c r="B9" s="972" t="s">
        <v>99</v>
      </c>
      <c r="C9" s="1252">
        <v>22500</v>
      </c>
      <c r="D9" s="1252">
        <v>7826</v>
      </c>
      <c r="E9" s="1253">
        <f t="shared" si="0"/>
        <v>34.78222222222222</v>
      </c>
      <c r="F9" s="1252">
        <v>7826</v>
      </c>
      <c r="G9" s="1252">
        <v>17000</v>
      </c>
      <c r="H9" s="1252">
        <v>7826</v>
      </c>
      <c r="I9" s="1253">
        <f t="shared" si="1"/>
        <v>46.035294117647055</v>
      </c>
      <c r="J9" s="1254">
        <v>0</v>
      </c>
      <c r="K9" s="1256">
        <f>J9/F9*100</f>
        <v>0</v>
      </c>
    </row>
    <row r="10" spans="1:11" ht="34.5" customHeight="1">
      <c r="A10" s="1251">
        <v>5</v>
      </c>
      <c r="B10" s="972" t="s">
        <v>93</v>
      </c>
      <c r="C10" s="1252">
        <v>22000</v>
      </c>
      <c r="D10" s="1252">
        <v>13300</v>
      </c>
      <c r="E10" s="1253">
        <f t="shared" si="0"/>
        <v>60.45454545454545</v>
      </c>
      <c r="F10" s="1252">
        <v>12599</v>
      </c>
      <c r="G10" s="1252">
        <v>18000</v>
      </c>
      <c r="H10" s="1252">
        <v>12522</v>
      </c>
      <c r="I10" s="1253">
        <f t="shared" si="1"/>
        <v>69.56666666666666</v>
      </c>
      <c r="J10" s="1254">
        <v>0</v>
      </c>
      <c r="K10" s="1256">
        <f>J10/F10*100</f>
        <v>0</v>
      </c>
    </row>
    <row r="11" spans="1:11" ht="34.5" customHeight="1">
      <c r="A11" s="1251">
        <v>6</v>
      </c>
      <c r="B11" s="972" t="s">
        <v>92</v>
      </c>
      <c r="C11" s="1252">
        <v>6000</v>
      </c>
      <c r="D11" s="1252">
        <v>2548</v>
      </c>
      <c r="E11" s="1253">
        <f t="shared" si="0"/>
        <v>42.46666666666667</v>
      </c>
      <c r="F11" s="1252">
        <v>2357</v>
      </c>
      <c r="G11" s="1252">
        <v>4500</v>
      </c>
      <c r="H11" s="1252">
        <v>2351</v>
      </c>
      <c r="I11" s="1253">
        <f t="shared" si="1"/>
        <v>52.24444444444445</v>
      </c>
      <c r="J11" s="1254">
        <v>0</v>
      </c>
      <c r="K11" s="1254">
        <v>0</v>
      </c>
    </row>
    <row r="12" spans="1:11" ht="34.5" customHeight="1">
      <c r="A12" s="1257">
        <v>7</v>
      </c>
      <c r="B12" s="1258" t="s">
        <v>147</v>
      </c>
      <c r="C12" s="1259">
        <v>5000</v>
      </c>
      <c r="D12" s="1259">
        <v>8929</v>
      </c>
      <c r="E12" s="1260">
        <f>D12/C12*100</f>
        <v>178.58</v>
      </c>
      <c r="F12" s="1259">
        <v>8263</v>
      </c>
      <c r="G12" s="1259">
        <v>3500</v>
      </c>
      <c r="H12" s="1259">
        <v>8242</v>
      </c>
      <c r="I12" s="1260">
        <f>H12/G12*100</f>
        <v>235.4857142857143</v>
      </c>
      <c r="J12" s="1261">
        <v>0</v>
      </c>
      <c r="K12" s="1262">
        <f>J11/F12*100</f>
        <v>0</v>
      </c>
    </row>
    <row r="13" spans="1:11" ht="34.5" customHeight="1">
      <c r="A13" s="1728" t="s">
        <v>13</v>
      </c>
      <c r="B13" s="1728"/>
      <c r="C13" s="1263">
        <f>SUM(C6:C12)</f>
        <v>130000</v>
      </c>
      <c r="D13" s="1263">
        <f>SUM(D6:D12)</f>
        <v>77427</v>
      </c>
      <c r="E13" s="1264">
        <f>D13/C13*100</f>
        <v>59.559230769230766</v>
      </c>
      <c r="F13" s="1263">
        <f>SUM(F6:F12)</f>
        <v>72091</v>
      </c>
      <c r="G13" s="1263">
        <f>SUM(G6:G12)</f>
        <v>100000</v>
      </c>
      <c r="H13" s="1263">
        <f>SUM(H6:H12)</f>
        <v>70663</v>
      </c>
      <c r="I13" s="1264">
        <f>H13/G13*100</f>
        <v>70.663</v>
      </c>
      <c r="J13" s="1265">
        <f>SUM(J6:J12)</f>
        <v>0</v>
      </c>
      <c r="K13" s="1266">
        <f>J13/F13*100</f>
        <v>0</v>
      </c>
    </row>
    <row r="14" ht="18">
      <c r="B14" s="1243"/>
    </row>
    <row r="15" ht="18">
      <c r="B15" s="1267"/>
    </row>
  </sheetData>
  <sheetProtection/>
  <mergeCells count="8">
    <mergeCell ref="A13:B13"/>
    <mergeCell ref="A3:A5"/>
    <mergeCell ref="B1:K1"/>
    <mergeCell ref="B3:B5"/>
    <mergeCell ref="F3:F4"/>
    <mergeCell ref="G3:I4"/>
    <mergeCell ref="J3:K4"/>
    <mergeCell ref="C3:E4"/>
  </mergeCells>
  <printOptions/>
  <pageMargins left="0.63" right="0" top="0.41" bottom="0.48" header="0.25" footer="0.2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zoomScale="120" zoomScaleNormal="120" zoomScalePageLayoutView="0" workbookViewId="0" topLeftCell="A19">
      <pane xSplit="2" ySplit="3" topLeftCell="C28" activePane="bottomRight" state="frozen"/>
      <selection pane="topLeft" activeCell="A19" sqref="A19"/>
      <selection pane="topRight" activeCell="C19" sqref="C19"/>
      <selection pane="bottomLeft" activeCell="A22" sqref="A22"/>
      <selection pane="bottomRight" activeCell="Q31" sqref="A20:T31"/>
    </sheetView>
  </sheetViews>
  <sheetFormatPr defaultColWidth="8.796875" defaultRowHeight="15"/>
  <cols>
    <col min="1" max="1" width="3.69921875" style="0" customWidth="1"/>
    <col min="2" max="2" width="17.59765625" style="0" customWidth="1"/>
    <col min="3" max="3" width="7.59765625" style="296" customWidth="1"/>
    <col min="4" max="4" width="7.5" style="296" customWidth="1"/>
    <col min="5" max="5" width="5.09765625" style="296" customWidth="1"/>
    <col min="6" max="6" width="6.09765625" style="296" customWidth="1"/>
    <col min="7" max="7" width="5.5" style="296" customWidth="1"/>
    <col min="8" max="8" width="5.19921875" style="296" customWidth="1"/>
    <col min="9" max="9" width="5.09765625" style="0" customWidth="1"/>
    <col min="10" max="10" width="5.19921875" style="0" customWidth="1"/>
    <col min="11" max="11" width="6.19921875" style="296" customWidth="1"/>
    <col min="12" max="12" width="6.69921875" style="296" customWidth="1"/>
    <col min="13" max="13" width="6.09765625" style="296" customWidth="1"/>
    <col min="14" max="14" width="7" style="296" customWidth="1"/>
    <col min="15" max="15" width="6.5" style="296" customWidth="1"/>
    <col min="16" max="16" width="6" style="296" customWidth="1"/>
    <col min="17" max="17" width="6.59765625" style="296" customWidth="1"/>
    <col min="18" max="18" width="6" style="296" customWidth="1"/>
    <col min="19" max="19" width="5.59765625" style="296" customWidth="1"/>
    <col min="20" max="20" width="6.59765625" style="296" customWidth="1"/>
  </cols>
  <sheetData>
    <row r="1" spans="1:16" ht="29.25" customHeight="1" hidden="1">
      <c r="A1" s="1751" t="s">
        <v>89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  <c r="P1" s="1751"/>
    </row>
    <row r="2" spans="1:16" ht="26.25" customHeight="1" hidden="1">
      <c r="A2" s="1751" t="s">
        <v>150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  <c r="L2" s="1751"/>
      <c r="M2" s="1751"/>
      <c r="N2" s="1751"/>
      <c r="O2" s="1751"/>
      <c r="P2" s="1751"/>
    </row>
    <row r="3" spans="2:12" ht="17.25" hidden="1">
      <c r="B3" s="14"/>
      <c r="C3" s="398"/>
      <c r="D3" s="398"/>
      <c r="E3" s="398"/>
      <c r="F3" s="398"/>
      <c r="G3" s="398"/>
      <c r="H3" s="398"/>
      <c r="I3" s="14"/>
      <c r="J3" s="14"/>
      <c r="K3" s="398"/>
      <c r="L3" s="398"/>
    </row>
    <row r="4" spans="1:20" ht="30" customHeight="1" hidden="1">
      <c r="A4" s="1744" t="s">
        <v>16</v>
      </c>
      <c r="B4" s="1744" t="s">
        <v>17</v>
      </c>
      <c r="C4" s="1753" t="s">
        <v>18</v>
      </c>
      <c r="D4" s="1754"/>
      <c r="E4" s="1754"/>
      <c r="F4" s="1754"/>
      <c r="G4" s="1754"/>
      <c r="H4" s="1754"/>
      <c r="I4" s="1754"/>
      <c r="J4" s="1754"/>
      <c r="K4" s="1754"/>
      <c r="L4" s="1754"/>
      <c r="M4" s="1754"/>
      <c r="N4" s="1754"/>
      <c r="O4" s="1754"/>
      <c r="P4" s="1754"/>
      <c r="Q4" s="439"/>
      <c r="R4" s="440"/>
      <c r="S4" s="440"/>
      <c r="T4" s="441"/>
    </row>
    <row r="5" spans="1:20" ht="39" customHeight="1" hidden="1">
      <c r="A5" s="1744"/>
      <c r="B5" s="1744"/>
      <c r="C5" s="1745" t="s">
        <v>19</v>
      </c>
      <c r="D5" s="1745"/>
      <c r="E5" s="1745"/>
      <c r="F5" s="1745" t="s">
        <v>20</v>
      </c>
      <c r="G5" s="1745"/>
      <c r="H5" s="1745"/>
      <c r="I5" s="128"/>
      <c r="J5" s="128"/>
      <c r="K5" s="1755" t="s">
        <v>21</v>
      </c>
      <c r="L5" s="1756"/>
      <c r="M5" s="1757"/>
      <c r="N5" s="1745" t="s">
        <v>30</v>
      </c>
      <c r="O5" s="1745"/>
      <c r="P5" s="1755"/>
      <c r="Q5" s="1749"/>
      <c r="R5" s="1750"/>
      <c r="S5" s="1750"/>
      <c r="T5" s="1740"/>
    </row>
    <row r="6" spans="1:20" ht="56.25" customHeight="1" hidden="1">
      <c r="A6" s="1744"/>
      <c r="B6" s="1744"/>
      <c r="C6" s="399" t="s">
        <v>152</v>
      </c>
      <c r="D6" s="400" t="s">
        <v>151</v>
      </c>
      <c r="E6" s="399" t="s">
        <v>22</v>
      </c>
      <c r="F6" s="399" t="s">
        <v>153</v>
      </c>
      <c r="G6" s="400" t="s">
        <v>151</v>
      </c>
      <c r="H6" s="399" t="s">
        <v>22</v>
      </c>
      <c r="I6" s="127"/>
      <c r="J6" s="127"/>
      <c r="K6" s="399" t="s">
        <v>152</v>
      </c>
      <c r="L6" s="400" t="s">
        <v>151</v>
      </c>
      <c r="M6" s="422" t="s">
        <v>22</v>
      </c>
      <c r="N6" s="428" t="s">
        <v>154</v>
      </c>
      <c r="O6" s="400" t="s">
        <v>151</v>
      </c>
      <c r="P6" s="394" t="s">
        <v>22</v>
      </c>
      <c r="Q6" s="442"/>
      <c r="R6" s="443"/>
      <c r="S6" s="444"/>
      <c r="T6" s="1740"/>
    </row>
    <row r="7" spans="1:20" ht="22.5" customHeight="1" hidden="1">
      <c r="A7" s="129">
        <v>1</v>
      </c>
      <c r="B7" s="130" t="s">
        <v>23</v>
      </c>
      <c r="C7" s="401" t="s">
        <v>70</v>
      </c>
      <c r="D7" s="402" t="s">
        <v>70</v>
      </c>
      <c r="E7" s="403">
        <v>100</v>
      </c>
      <c r="F7" s="402" t="s">
        <v>31</v>
      </c>
      <c r="G7" s="402" t="s">
        <v>31</v>
      </c>
      <c r="H7" s="403">
        <v>100</v>
      </c>
      <c r="I7" s="131"/>
      <c r="J7" s="131"/>
      <c r="K7" s="402" t="s">
        <v>80</v>
      </c>
      <c r="L7" s="423" t="s">
        <v>83</v>
      </c>
      <c r="M7" s="403">
        <v>582</v>
      </c>
      <c r="N7" s="429">
        <v>50</v>
      </c>
      <c r="O7" s="430">
        <v>50</v>
      </c>
      <c r="P7" s="431">
        <f aca="true" t="shared" si="0" ref="P7:P13">O7/N7*100</f>
        <v>100</v>
      </c>
      <c r="Q7" s="445"/>
      <c r="R7" s="446"/>
      <c r="S7" s="447"/>
      <c r="T7" s="417"/>
    </row>
    <row r="8" spans="1:20" ht="22.5" customHeight="1" hidden="1">
      <c r="A8" s="132">
        <v>2</v>
      </c>
      <c r="B8" s="133" t="s">
        <v>24</v>
      </c>
      <c r="C8" s="404" t="s">
        <v>71</v>
      </c>
      <c r="D8" s="405" t="s">
        <v>71</v>
      </c>
      <c r="E8" s="406">
        <v>100</v>
      </c>
      <c r="F8" s="405" t="s">
        <v>31</v>
      </c>
      <c r="G8" s="405" t="s">
        <v>31</v>
      </c>
      <c r="H8" s="406">
        <v>100</v>
      </c>
      <c r="I8" s="134"/>
      <c r="J8" s="134"/>
      <c r="K8" s="405" t="s">
        <v>81</v>
      </c>
      <c r="L8" s="424" t="s">
        <v>84</v>
      </c>
      <c r="M8" s="406">
        <v>302</v>
      </c>
      <c r="N8" s="432">
        <v>50</v>
      </c>
      <c r="O8" s="433">
        <v>38</v>
      </c>
      <c r="P8" s="434">
        <f t="shared" si="0"/>
        <v>76</v>
      </c>
      <c r="Q8" s="445"/>
      <c r="R8" s="446"/>
      <c r="S8" s="447"/>
      <c r="T8" s="417"/>
    </row>
    <row r="9" spans="1:20" ht="22.5" customHeight="1" hidden="1">
      <c r="A9" s="132">
        <v>3</v>
      </c>
      <c r="B9" s="133" t="s">
        <v>25</v>
      </c>
      <c r="C9" s="404" t="s">
        <v>72</v>
      </c>
      <c r="D9" s="405" t="s">
        <v>72</v>
      </c>
      <c r="E9" s="406">
        <v>100</v>
      </c>
      <c r="F9" s="405" t="s">
        <v>31</v>
      </c>
      <c r="G9" s="405" t="s">
        <v>31</v>
      </c>
      <c r="H9" s="406">
        <v>100</v>
      </c>
      <c r="I9" s="134"/>
      <c r="J9" s="134"/>
      <c r="K9" s="405" t="s">
        <v>80</v>
      </c>
      <c r="L9" s="424" t="s">
        <v>85</v>
      </c>
      <c r="M9" s="406">
        <v>153</v>
      </c>
      <c r="N9" s="432">
        <v>50</v>
      </c>
      <c r="O9" s="433">
        <v>10</v>
      </c>
      <c r="P9" s="434">
        <f t="shared" si="0"/>
        <v>20</v>
      </c>
      <c r="Q9" s="445"/>
      <c r="R9" s="446"/>
      <c r="S9" s="447"/>
      <c r="T9" s="417"/>
    </row>
    <row r="10" spans="1:20" ht="22.5" customHeight="1" hidden="1">
      <c r="A10" s="132">
        <v>4</v>
      </c>
      <c r="B10" s="133" t="s">
        <v>26</v>
      </c>
      <c r="C10" s="404" t="s">
        <v>73</v>
      </c>
      <c r="D10" s="405" t="s">
        <v>73</v>
      </c>
      <c r="E10" s="406">
        <v>100</v>
      </c>
      <c r="F10" s="405" t="s">
        <v>31</v>
      </c>
      <c r="G10" s="405" t="s">
        <v>31</v>
      </c>
      <c r="H10" s="406">
        <v>100</v>
      </c>
      <c r="I10" s="134"/>
      <c r="J10" s="134"/>
      <c r="K10" s="405" t="s">
        <v>81</v>
      </c>
      <c r="L10" s="424" t="s">
        <v>86</v>
      </c>
      <c r="M10" s="406">
        <v>46.6</v>
      </c>
      <c r="N10" s="432">
        <v>40</v>
      </c>
      <c r="O10" s="433">
        <v>4</v>
      </c>
      <c r="P10" s="434">
        <f t="shared" si="0"/>
        <v>10</v>
      </c>
      <c r="Q10" s="445"/>
      <c r="R10" s="446"/>
      <c r="S10" s="447"/>
      <c r="T10" s="417"/>
    </row>
    <row r="11" spans="1:20" ht="22.5" customHeight="1" hidden="1">
      <c r="A11" s="132">
        <v>5</v>
      </c>
      <c r="B11" s="133" t="s">
        <v>27</v>
      </c>
      <c r="C11" s="404" t="s">
        <v>74</v>
      </c>
      <c r="D11" s="405" t="s">
        <v>74</v>
      </c>
      <c r="E11" s="406">
        <v>100</v>
      </c>
      <c r="F11" s="405" t="s">
        <v>31</v>
      </c>
      <c r="G11" s="405" t="s">
        <v>31</v>
      </c>
      <c r="H11" s="406">
        <v>100</v>
      </c>
      <c r="I11" s="134"/>
      <c r="J11" s="134"/>
      <c r="K11" s="405" t="s">
        <v>81</v>
      </c>
      <c r="L11" s="424" t="s">
        <v>81</v>
      </c>
      <c r="M11" s="406">
        <v>100</v>
      </c>
      <c r="N11" s="432">
        <v>50</v>
      </c>
      <c r="O11" s="433">
        <v>7</v>
      </c>
      <c r="P11" s="434">
        <f t="shared" si="0"/>
        <v>14.000000000000002</v>
      </c>
      <c r="Q11" s="445"/>
      <c r="R11" s="446"/>
      <c r="S11" s="447"/>
      <c r="T11" s="417"/>
    </row>
    <row r="12" spans="1:20" ht="22.5" customHeight="1" hidden="1">
      <c r="A12" s="132">
        <v>6</v>
      </c>
      <c r="B12" s="133" t="s">
        <v>28</v>
      </c>
      <c r="C12" s="404" t="s">
        <v>75</v>
      </c>
      <c r="D12" s="405" t="s">
        <v>75</v>
      </c>
      <c r="E12" s="406">
        <v>100</v>
      </c>
      <c r="F12" s="405" t="s">
        <v>31</v>
      </c>
      <c r="G12" s="405" t="s">
        <v>31</v>
      </c>
      <c r="H12" s="406">
        <v>100</v>
      </c>
      <c r="I12" s="134"/>
      <c r="J12" s="134"/>
      <c r="K12" s="405" t="s">
        <v>81</v>
      </c>
      <c r="L12" s="424" t="s">
        <v>81</v>
      </c>
      <c r="M12" s="406">
        <v>100</v>
      </c>
      <c r="N12" s="432">
        <v>30</v>
      </c>
      <c r="O12" s="433">
        <v>10</v>
      </c>
      <c r="P12" s="434">
        <f t="shared" si="0"/>
        <v>33.33333333333333</v>
      </c>
      <c r="Q12" s="445"/>
      <c r="R12" s="446"/>
      <c r="S12" s="447"/>
      <c r="T12" s="417"/>
    </row>
    <row r="13" spans="1:20" ht="22.5" customHeight="1" hidden="1">
      <c r="A13" s="135">
        <v>7</v>
      </c>
      <c r="B13" s="136" t="s">
        <v>29</v>
      </c>
      <c r="C13" s="407" t="s">
        <v>31</v>
      </c>
      <c r="D13" s="407" t="s">
        <v>77</v>
      </c>
      <c r="E13" s="408">
        <v>230</v>
      </c>
      <c r="F13" s="407"/>
      <c r="G13" s="418"/>
      <c r="H13" s="408"/>
      <c r="I13" s="137"/>
      <c r="J13" s="137"/>
      <c r="K13" s="407"/>
      <c r="L13" s="425" t="s">
        <v>87</v>
      </c>
      <c r="M13" s="408"/>
      <c r="N13" s="435">
        <v>20</v>
      </c>
      <c r="O13" s="436">
        <v>71</v>
      </c>
      <c r="P13" s="437">
        <f t="shared" si="0"/>
        <v>355</v>
      </c>
      <c r="Q13" s="445"/>
      <c r="R13" s="446"/>
      <c r="S13" s="447"/>
      <c r="T13" s="417"/>
    </row>
    <row r="14" spans="1:20" ht="22.5" customHeight="1" hidden="1">
      <c r="A14" s="1759" t="s">
        <v>2</v>
      </c>
      <c r="B14" s="1759"/>
      <c r="C14" s="409" t="s">
        <v>76</v>
      </c>
      <c r="D14" s="409" t="s">
        <v>78</v>
      </c>
      <c r="E14" s="410">
        <v>131.8</v>
      </c>
      <c r="F14" s="419" t="s">
        <v>79</v>
      </c>
      <c r="G14" s="419" t="s">
        <v>79</v>
      </c>
      <c r="H14" s="410">
        <v>100</v>
      </c>
      <c r="I14" s="138"/>
      <c r="J14" s="138"/>
      <c r="K14" s="419" t="s">
        <v>82</v>
      </c>
      <c r="L14" s="426" t="s">
        <v>88</v>
      </c>
      <c r="M14" s="427">
        <v>266.8</v>
      </c>
      <c r="N14" s="261">
        <f>SUM(N7:N13)</f>
        <v>290</v>
      </c>
      <c r="O14" s="261">
        <f>SUM(O7:O13)</f>
        <v>190</v>
      </c>
      <c r="P14" s="438">
        <f>O14/N14*100</f>
        <v>65.51724137931035</v>
      </c>
      <c r="Q14" s="448"/>
      <c r="R14" s="449"/>
      <c r="S14" s="450"/>
      <c r="T14" s="417"/>
    </row>
    <row r="15" spans="1:20" ht="22.5" customHeight="1" hidden="1">
      <c r="A15" s="139"/>
      <c r="B15" s="139"/>
      <c r="C15" s="411"/>
      <c r="D15" s="411"/>
      <c r="E15" s="366"/>
      <c r="F15" s="420"/>
      <c r="G15" s="420"/>
      <c r="H15" s="366"/>
      <c r="I15" s="140"/>
      <c r="J15" s="140"/>
      <c r="K15" s="420"/>
      <c r="L15" s="366"/>
      <c r="M15" s="365"/>
      <c r="N15" s="420"/>
      <c r="O15" s="365"/>
      <c r="P15" s="367"/>
      <c r="Q15" s="417"/>
      <c r="R15" s="417"/>
      <c r="S15" s="417"/>
      <c r="T15" s="451"/>
    </row>
    <row r="16" spans="1:20" ht="22.5" customHeight="1" hidden="1">
      <c r="A16" s="139"/>
      <c r="B16" s="139"/>
      <c r="C16" s="411"/>
      <c r="D16" s="411"/>
      <c r="E16" s="366"/>
      <c r="F16" s="420"/>
      <c r="G16" s="420"/>
      <c r="H16" s="421"/>
      <c r="I16" s="141"/>
      <c r="J16" s="141"/>
      <c r="K16" s="420"/>
      <c r="L16" s="366"/>
      <c r="M16" s="365"/>
      <c r="N16" s="420"/>
      <c r="O16" s="365"/>
      <c r="P16" s="367"/>
      <c r="Q16" s="417"/>
      <c r="R16" s="417"/>
      <c r="S16" s="417"/>
      <c r="T16" s="451"/>
    </row>
    <row r="17" spans="1:20" ht="22.5" customHeight="1" hidden="1">
      <c r="A17" s="139"/>
      <c r="B17" s="139"/>
      <c r="C17" s="411"/>
      <c r="D17" s="411"/>
      <c r="E17" s="366"/>
      <c r="F17" s="420"/>
      <c r="G17" s="420"/>
      <c r="H17" s="366"/>
      <c r="I17" s="140"/>
      <c r="J17" s="140"/>
      <c r="K17" s="420"/>
      <c r="L17" s="366"/>
      <c r="M17" s="365"/>
      <c r="N17" s="420"/>
      <c r="O17" s="365"/>
      <c r="P17" s="367"/>
      <c r="Q17" s="417"/>
      <c r="R17" s="417"/>
      <c r="S17" s="417"/>
      <c r="T17" s="451"/>
    </row>
    <row r="18" spans="1:23" ht="33" customHeight="1">
      <c r="A18" s="1741" t="s">
        <v>915</v>
      </c>
      <c r="B18" s="1742"/>
      <c r="C18" s="1742"/>
      <c r="D18" s="1742"/>
      <c r="E18" s="1742"/>
      <c r="F18" s="1742"/>
      <c r="G18" s="1742"/>
      <c r="H18" s="1742"/>
      <c r="I18" s="1742"/>
      <c r="J18" s="1742"/>
      <c r="K18" s="1742"/>
      <c r="L18" s="1742"/>
      <c r="M18" s="1742"/>
      <c r="N18" s="1742"/>
      <c r="O18" s="1742"/>
      <c r="P18" s="1742"/>
      <c r="Q18" s="1742"/>
      <c r="R18" s="1742"/>
      <c r="S18" s="1742"/>
      <c r="T18" s="1743"/>
      <c r="U18" s="16"/>
      <c r="V18" s="17"/>
      <c r="W18" s="18"/>
    </row>
    <row r="19" spans="1:23" ht="18" customHeight="1">
      <c r="A19" s="46"/>
      <c r="B19" s="1752"/>
      <c r="C19" s="1752"/>
      <c r="D19" s="1752"/>
      <c r="E19" s="1752"/>
      <c r="F19" s="1752"/>
      <c r="G19" s="1752"/>
      <c r="H19" s="1752"/>
      <c r="I19" s="1752"/>
      <c r="J19" s="1752"/>
      <c r="K19" s="1752"/>
      <c r="L19" s="1752"/>
      <c r="M19" s="1752"/>
      <c r="N19" s="1752"/>
      <c r="O19" s="1752"/>
      <c r="P19" s="1752"/>
      <c r="Q19" s="1752"/>
      <c r="R19" s="417"/>
      <c r="S19" s="417"/>
      <c r="T19" s="417"/>
      <c r="U19" s="16"/>
      <c r="V19" s="17"/>
      <c r="W19" s="18"/>
    </row>
    <row r="20" spans="1:21" ht="40.5" customHeight="1">
      <c r="A20" s="1612" t="s">
        <v>14</v>
      </c>
      <c r="B20" s="1690" t="s">
        <v>229</v>
      </c>
      <c r="C20" s="1746" t="s">
        <v>222</v>
      </c>
      <c r="D20" s="1747"/>
      <c r="E20" s="1748"/>
      <c r="F20" s="1746" t="s">
        <v>427</v>
      </c>
      <c r="G20" s="1747"/>
      <c r="H20" s="1747"/>
      <c r="I20" s="1747"/>
      <c r="J20" s="1748"/>
      <c r="K20" s="1746" t="s">
        <v>475</v>
      </c>
      <c r="L20" s="1747"/>
      <c r="M20" s="1748"/>
      <c r="N20" s="1746" t="s">
        <v>295</v>
      </c>
      <c r="O20" s="1747"/>
      <c r="P20" s="1748"/>
      <c r="Q20" s="1746" t="s">
        <v>223</v>
      </c>
      <c r="R20" s="1747"/>
      <c r="S20" s="1748"/>
      <c r="T20" s="1739" t="s">
        <v>204</v>
      </c>
      <c r="U20" s="11"/>
    </row>
    <row r="21" spans="1:20" ht="59.25" customHeight="1">
      <c r="A21" s="1612"/>
      <c r="B21" s="1690"/>
      <c r="C21" s="1274" t="s">
        <v>861</v>
      </c>
      <c r="D21" s="943" t="s">
        <v>880</v>
      </c>
      <c r="E21" s="943" t="s">
        <v>54</v>
      </c>
      <c r="F21" s="1274" t="s">
        <v>862</v>
      </c>
      <c r="G21" s="943" t="str">
        <f>D21</f>
        <v>TH 12 tháng </v>
      </c>
      <c r="H21" s="943" t="s">
        <v>54</v>
      </c>
      <c r="I21" s="943" t="s">
        <v>425</v>
      </c>
      <c r="J21" s="1275" t="s">
        <v>426</v>
      </c>
      <c r="K21" s="943" t="s">
        <v>860</v>
      </c>
      <c r="L21" s="943" t="str">
        <f>D21</f>
        <v>TH 12 tháng </v>
      </c>
      <c r="M21" s="943" t="s">
        <v>54</v>
      </c>
      <c r="N21" s="1274" t="s">
        <v>863</v>
      </c>
      <c r="O21" s="943" t="str">
        <f>D21</f>
        <v>TH 12 tháng </v>
      </c>
      <c r="P21" s="943" t="s">
        <v>54</v>
      </c>
      <c r="Q21" s="1274" t="s">
        <v>864</v>
      </c>
      <c r="R21" s="943" t="str">
        <f>D21</f>
        <v>TH 12 tháng </v>
      </c>
      <c r="S21" s="943" t="s">
        <v>54</v>
      </c>
      <c r="T21" s="1696"/>
    </row>
    <row r="22" spans="1:20" ht="28.5" customHeight="1">
      <c r="A22" s="1268">
        <v>1</v>
      </c>
      <c r="B22" s="1269" t="s">
        <v>104</v>
      </c>
      <c r="C22" s="1276">
        <v>350</v>
      </c>
      <c r="D22" s="1276">
        <v>597</v>
      </c>
      <c r="E22" s="1277">
        <f aca="true" t="shared" si="1" ref="E22:E31">D22/C22*100</f>
        <v>170.57142857142858</v>
      </c>
      <c r="F22" s="1276">
        <v>3</v>
      </c>
      <c r="G22" s="1276">
        <v>3</v>
      </c>
      <c r="H22" s="1278">
        <f>G22/F22*100</f>
        <v>100</v>
      </c>
      <c r="I22" s="674">
        <v>20</v>
      </c>
      <c r="J22" s="648">
        <v>0</v>
      </c>
      <c r="K22" s="1276">
        <v>26</v>
      </c>
      <c r="L22" s="1276">
        <v>48</v>
      </c>
      <c r="M22" s="1279">
        <f>L22/K22*100</f>
        <v>184.6153846153846</v>
      </c>
      <c r="N22" s="1276">
        <v>111</v>
      </c>
      <c r="O22" s="1276">
        <v>107</v>
      </c>
      <c r="P22" s="1277">
        <f>O22/N22*100</f>
        <v>96.3963963963964</v>
      </c>
      <c r="Q22" s="1276">
        <v>180</v>
      </c>
      <c r="R22" s="1276">
        <v>168</v>
      </c>
      <c r="S22" s="1279">
        <f>R22/Q22*100</f>
        <v>93.33333333333333</v>
      </c>
      <c r="T22" s="1280">
        <v>6</v>
      </c>
    </row>
    <row r="23" spans="1:20" ht="38.25" customHeight="1">
      <c r="A23" s="1270">
        <v>2</v>
      </c>
      <c r="B23" s="1046" t="s">
        <v>843</v>
      </c>
      <c r="C23" s="674">
        <v>420</v>
      </c>
      <c r="D23" s="674">
        <v>420</v>
      </c>
      <c r="E23" s="672">
        <f t="shared" si="1"/>
        <v>100</v>
      </c>
      <c r="F23" s="648">
        <v>0</v>
      </c>
      <c r="G23" s="648">
        <v>0</v>
      </c>
      <c r="H23" s="1281"/>
      <c r="I23" s="648">
        <v>0</v>
      </c>
      <c r="J23" s="648">
        <v>0</v>
      </c>
      <c r="K23" s="648">
        <v>0</v>
      </c>
      <c r="L23" s="648">
        <v>0</v>
      </c>
      <c r="M23" s="648">
        <v>0</v>
      </c>
      <c r="N23" s="648">
        <v>0</v>
      </c>
      <c r="O23" s="648">
        <v>0</v>
      </c>
      <c r="P23" s="648">
        <v>0</v>
      </c>
      <c r="Q23" s="648">
        <v>0</v>
      </c>
      <c r="R23" s="648">
        <v>0</v>
      </c>
      <c r="S23" s="648">
        <v>0</v>
      </c>
      <c r="T23" s="648">
        <v>0</v>
      </c>
    </row>
    <row r="24" spans="1:20" ht="30" customHeight="1">
      <c r="A24" s="1270">
        <v>3</v>
      </c>
      <c r="B24" s="1271" t="s">
        <v>103</v>
      </c>
      <c r="C24" s="674">
        <v>500</v>
      </c>
      <c r="D24" s="674">
        <v>523</v>
      </c>
      <c r="E24" s="672">
        <f t="shared" si="1"/>
        <v>104.60000000000001</v>
      </c>
      <c r="F24" s="674">
        <v>1</v>
      </c>
      <c r="G24" s="648">
        <v>0</v>
      </c>
      <c r="H24" s="1281">
        <f aca="true" t="shared" si="2" ref="H24:H31">G24/F24*100</f>
        <v>0</v>
      </c>
      <c r="I24" s="648">
        <v>0</v>
      </c>
      <c r="J24" s="648">
        <v>0</v>
      </c>
      <c r="K24" s="674">
        <v>39</v>
      </c>
      <c r="L24" s="674">
        <v>42</v>
      </c>
      <c r="M24" s="1047">
        <f aca="true" t="shared" si="3" ref="M24:M31">L24/K24*100</f>
        <v>107.6923076923077</v>
      </c>
      <c r="N24" s="674">
        <v>774</v>
      </c>
      <c r="O24" s="674">
        <v>751</v>
      </c>
      <c r="P24" s="672">
        <f aca="true" t="shared" si="4" ref="P24:P31">O24/N24*100</f>
        <v>97.02842377260981</v>
      </c>
      <c r="Q24" s="674">
        <v>1540</v>
      </c>
      <c r="R24" s="674">
        <v>1512</v>
      </c>
      <c r="S24" s="1047">
        <f>R24/Q24*100</f>
        <v>98.18181818181819</v>
      </c>
      <c r="T24" s="828">
        <v>79</v>
      </c>
    </row>
    <row r="25" spans="1:20" ht="30" customHeight="1">
      <c r="A25" s="1270">
        <v>4</v>
      </c>
      <c r="B25" s="1271" t="s">
        <v>100</v>
      </c>
      <c r="C25" s="674">
        <v>250</v>
      </c>
      <c r="D25" s="674">
        <v>243</v>
      </c>
      <c r="E25" s="672">
        <f t="shared" si="1"/>
        <v>97.2</v>
      </c>
      <c r="F25" s="674">
        <v>1</v>
      </c>
      <c r="G25" s="674">
        <v>1</v>
      </c>
      <c r="H25" s="1281">
        <f t="shared" si="2"/>
        <v>100</v>
      </c>
      <c r="I25" s="674">
        <v>6</v>
      </c>
      <c r="J25" s="648">
        <v>0</v>
      </c>
      <c r="K25" s="674">
        <v>19</v>
      </c>
      <c r="L25" s="674">
        <v>5</v>
      </c>
      <c r="M25" s="1047">
        <f t="shared" si="3"/>
        <v>26.31578947368421</v>
      </c>
      <c r="N25" s="674">
        <v>370</v>
      </c>
      <c r="O25" s="674">
        <v>366</v>
      </c>
      <c r="P25" s="672">
        <f t="shared" si="4"/>
        <v>98.91891891891892</v>
      </c>
      <c r="Q25" s="674">
        <v>750</v>
      </c>
      <c r="R25" s="674">
        <v>743</v>
      </c>
      <c r="S25" s="1047">
        <f>R25/Q25*100</f>
        <v>99.06666666666666</v>
      </c>
      <c r="T25" s="828">
        <v>2</v>
      </c>
    </row>
    <row r="26" spans="1:20" ht="30" customHeight="1">
      <c r="A26" s="1270">
        <v>5</v>
      </c>
      <c r="B26" s="1271" t="s">
        <v>96</v>
      </c>
      <c r="C26" s="674">
        <v>250</v>
      </c>
      <c r="D26" s="674">
        <v>251</v>
      </c>
      <c r="E26" s="672">
        <f t="shared" si="1"/>
        <v>100.4</v>
      </c>
      <c r="F26" s="674">
        <v>1</v>
      </c>
      <c r="G26" s="648">
        <v>0</v>
      </c>
      <c r="H26" s="1281">
        <f t="shared" si="2"/>
        <v>0</v>
      </c>
      <c r="I26" s="648">
        <v>0</v>
      </c>
      <c r="J26" s="648">
        <v>0</v>
      </c>
      <c r="K26" s="674">
        <v>17</v>
      </c>
      <c r="L26" s="674">
        <v>12</v>
      </c>
      <c r="M26" s="1047">
        <f t="shared" si="3"/>
        <v>70.58823529411765</v>
      </c>
      <c r="N26" s="674">
        <v>194</v>
      </c>
      <c r="O26" s="674">
        <v>186</v>
      </c>
      <c r="P26" s="672">
        <f t="shared" si="4"/>
        <v>95.87628865979381</v>
      </c>
      <c r="Q26" s="674">
        <v>400</v>
      </c>
      <c r="R26" s="674">
        <v>386</v>
      </c>
      <c r="S26" s="1047">
        <f aca="true" t="shared" si="5" ref="S26:S31">R26/Q26*100</f>
        <v>96.5</v>
      </c>
      <c r="T26" s="828">
        <v>14</v>
      </c>
    </row>
    <row r="27" spans="1:20" ht="30" customHeight="1">
      <c r="A27" s="1270">
        <v>6</v>
      </c>
      <c r="B27" s="1271" t="s">
        <v>99</v>
      </c>
      <c r="C27" s="674">
        <v>200</v>
      </c>
      <c r="D27" s="674">
        <v>201</v>
      </c>
      <c r="E27" s="672">
        <f t="shared" si="1"/>
        <v>100.49999999999999</v>
      </c>
      <c r="F27" s="674">
        <v>1</v>
      </c>
      <c r="G27" s="674">
        <v>1</v>
      </c>
      <c r="H27" s="1281">
        <f t="shared" si="2"/>
        <v>100</v>
      </c>
      <c r="I27" s="674">
        <v>7</v>
      </c>
      <c r="J27" s="648">
        <v>0</v>
      </c>
      <c r="K27" s="674">
        <v>18</v>
      </c>
      <c r="L27" s="674">
        <v>24</v>
      </c>
      <c r="M27" s="1047">
        <f t="shared" si="3"/>
        <v>133.33333333333331</v>
      </c>
      <c r="N27" s="674">
        <v>348</v>
      </c>
      <c r="O27" s="674">
        <v>339</v>
      </c>
      <c r="P27" s="672">
        <f t="shared" si="4"/>
        <v>97.41379310344827</v>
      </c>
      <c r="Q27" s="674">
        <v>700</v>
      </c>
      <c r="R27" s="674">
        <v>687</v>
      </c>
      <c r="S27" s="1047">
        <f t="shared" si="5"/>
        <v>98.14285714285714</v>
      </c>
      <c r="T27" s="828">
        <v>12</v>
      </c>
    </row>
    <row r="28" spans="1:20" ht="30" customHeight="1">
      <c r="A28" s="1270">
        <v>7</v>
      </c>
      <c r="B28" s="1271" t="s">
        <v>93</v>
      </c>
      <c r="C28" s="674">
        <v>200</v>
      </c>
      <c r="D28" s="674">
        <v>204</v>
      </c>
      <c r="E28" s="672">
        <f t="shared" si="1"/>
        <v>102</v>
      </c>
      <c r="F28" s="674">
        <v>1</v>
      </c>
      <c r="G28" s="674">
        <v>1</v>
      </c>
      <c r="H28" s="1281">
        <f t="shared" si="2"/>
        <v>100</v>
      </c>
      <c r="I28" s="674">
        <v>10</v>
      </c>
      <c r="J28" s="648">
        <v>0</v>
      </c>
      <c r="K28" s="674">
        <v>6</v>
      </c>
      <c r="L28" s="674">
        <v>2</v>
      </c>
      <c r="M28" s="1047">
        <f t="shared" si="3"/>
        <v>33.33333333333333</v>
      </c>
      <c r="N28" s="674">
        <v>356</v>
      </c>
      <c r="O28" s="674">
        <v>348</v>
      </c>
      <c r="P28" s="672">
        <f t="shared" si="4"/>
        <v>97.75280898876404</v>
      </c>
      <c r="Q28" s="674">
        <v>720</v>
      </c>
      <c r="R28" s="674">
        <v>709</v>
      </c>
      <c r="S28" s="1047">
        <f t="shared" si="5"/>
        <v>98.47222222222223</v>
      </c>
      <c r="T28" s="828">
        <v>6</v>
      </c>
    </row>
    <row r="29" spans="1:20" ht="30" customHeight="1">
      <c r="A29" s="1270">
        <v>8</v>
      </c>
      <c r="B29" s="1271" t="s">
        <v>92</v>
      </c>
      <c r="C29" s="674">
        <v>100</v>
      </c>
      <c r="D29" s="674">
        <v>101</v>
      </c>
      <c r="E29" s="672">
        <f t="shared" si="1"/>
        <v>101</v>
      </c>
      <c r="F29" s="674">
        <v>1</v>
      </c>
      <c r="G29" s="648">
        <v>0</v>
      </c>
      <c r="H29" s="1281">
        <f t="shared" si="2"/>
        <v>0</v>
      </c>
      <c r="I29" s="648">
        <v>0</v>
      </c>
      <c r="J29" s="648">
        <v>0</v>
      </c>
      <c r="K29" s="674">
        <v>3</v>
      </c>
      <c r="L29" s="674">
        <v>4</v>
      </c>
      <c r="M29" s="1047">
        <f t="shared" si="3"/>
        <v>133.33333333333331</v>
      </c>
      <c r="N29" s="674">
        <v>115</v>
      </c>
      <c r="O29" s="674">
        <v>112</v>
      </c>
      <c r="P29" s="672">
        <f t="shared" si="4"/>
        <v>97.3913043478261</v>
      </c>
      <c r="Q29" s="674">
        <v>230</v>
      </c>
      <c r="R29" s="674">
        <v>225</v>
      </c>
      <c r="S29" s="1047">
        <f t="shared" si="5"/>
        <v>97.82608695652173</v>
      </c>
      <c r="T29" s="648">
        <v>0</v>
      </c>
    </row>
    <row r="30" spans="1:20" ht="30" customHeight="1">
      <c r="A30" s="1272">
        <v>9</v>
      </c>
      <c r="B30" s="1273" t="s">
        <v>147</v>
      </c>
      <c r="C30" s="679">
        <v>150</v>
      </c>
      <c r="D30" s="679">
        <v>151</v>
      </c>
      <c r="E30" s="1282">
        <f t="shared" si="1"/>
        <v>100.66666666666666</v>
      </c>
      <c r="F30" s="679">
        <v>1</v>
      </c>
      <c r="G30" s="1283">
        <v>0</v>
      </c>
      <c r="H30" s="1284">
        <f t="shared" si="2"/>
        <v>0</v>
      </c>
      <c r="I30" s="1283">
        <v>0</v>
      </c>
      <c r="J30" s="1283">
        <v>0</v>
      </c>
      <c r="K30" s="679">
        <v>2</v>
      </c>
      <c r="L30" s="674">
        <v>7</v>
      </c>
      <c r="M30" s="1285">
        <f t="shared" si="3"/>
        <v>350</v>
      </c>
      <c r="N30" s="679">
        <v>136</v>
      </c>
      <c r="O30" s="679">
        <v>126</v>
      </c>
      <c r="P30" s="1282">
        <f t="shared" si="4"/>
        <v>92.64705882352942</v>
      </c>
      <c r="Q30" s="679">
        <v>280</v>
      </c>
      <c r="R30" s="679">
        <v>262</v>
      </c>
      <c r="S30" s="1285">
        <f t="shared" si="5"/>
        <v>93.57142857142857</v>
      </c>
      <c r="T30" s="949">
        <v>21</v>
      </c>
    </row>
    <row r="31" spans="1:20" ht="30" customHeight="1">
      <c r="A31" s="1758" t="s">
        <v>13</v>
      </c>
      <c r="B31" s="1758"/>
      <c r="C31" s="948">
        <f>SUM(C22:C30)</f>
        <v>2420</v>
      </c>
      <c r="D31" s="948">
        <f>SUM(D22:D30)</f>
        <v>2691</v>
      </c>
      <c r="E31" s="1286">
        <f t="shared" si="1"/>
        <v>111.19834710743801</v>
      </c>
      <c r="F31" s="948">
        <f>SUM(F22:F30)</f>
        <v>10</v>
      </c>
      <c r="G31" s="948">
        <f>SUM(G22:G30)</f>
        <v>6</v>
      </c>
      <c r="H31" s="1287">
        <f t="shared" si="2"/>
        <v>60</v>
      </c>
      <c r="I31" s="1288">
        <f>SUM(I22:I30)</f>
        <v>43</v>
      </c>
      <c r="J31" s="1288">
        <f>SUM(J22:J30)</f>
        <v>0</v>
      </c>
      <c r="K31" s="1289">
        <f>SUM(K22:K30)</f>
        <v>130</v>
      </c>
      <c r="L31" s="1289">
        <f>SUM(L22:L30)</f>
        <v>144</v>
      </c>
      <c r="M31" s="1290">
        <f t="shared" si="3"/>
        <v>110.76923076923077</v>
      </c>
      <c r="N31" s="948">
        <f>SUM(N22:N30)</f>
        <v>2404</v>
      </c>
      <c r="O31" s="948">
        <f>SUM(O22:O30)</f>
        <v>2335</v>
      </c>
      <c r="P31" s="1286">
        <f t="shared" si="4"/>
        <v>97.12978369384359</v>
      </c>
      <c r="Q31" s="948">
        <f>SUM(Q22:Q30)</f>
        <v>4800</v>
      </c>
      <c r="R31" s="948">
        <f>SUM(R22:R30)</f>
        <v>4692</v>
      </c>
      <c r="S31" s="1290">
        <f t="shared" si="5"/>
        <v>97.75</v>
      </c>
      <c r="T31" s="1291">
        <f>SUM(T22:T30)</f>
        <v>140</v>
      </c>
    </row>
    <row r="32" spans="1:10" ht="15">
      <c r="A32" s="27"/>
      <c r="B32" s="27"/>
      <c r="I32" s="15"/>
      <c r="J32" s="15"/>
    </row>
    <row r="33" spans="2:20" ht="15.75">
      <c r="B33" s="322"/>
      <c r="C33" s="369"/>
      <c r="D33" s="412"/>
      <c r="E33" s="369"/>
      <c r="F33" s="369"/>
      <c r="G33" s="369"/>
      <c r="H33" s="369"/>
      <c r="I33" s="323"/>
      <c r="J33" s="323"/>
      <c r="K33" s="369"/>
      <c r="L33" s="369"/>
      <c r="M33" s="369"/>
      <c r="N33" s="369"/>
      <c r="O33" s="369"/>
      <c r="P33" s="369"/>
      <c r="Q33" s="369"/>
      <c r="R33" s="369"/>
      <c r="S33" s="369"/>
      <c r="T33" s="369"/>
    </row>
    <row r="34" spans="1:20" ht="15.75">
      <c r="A34" s="286"/>
      <c r="B34" s="286"/>
      <c r="C34" s="413"/>
      <c r="D34" s="413"/>
      <c r="E34" s="413"/>
      <c r="F34" s="413"/>
      <c r="G34" s="413"/>
      <c r="H34" s="413"/>
      <c r="I34" s="286"/>
      <c r="J34" s="286"/>
      <c r="K34" s="413"/>
      <c r="L34" s="413"/>
      <c r="M34" s="413"/>
      <c r="N34" s="413"/>
      <c r="O34" s="413"/>
      <c r="P34" s="413"/>
      <c r="Q34" s="413"/>
      <c r="R34" s="413"/>
      <c r="S34" s="413"/>
      <c r="T34" s="413"/>
    </row>
    <row r="35" spans="1:20" ht="15.75">
      <c r="A35" s="286"/>
      <c r="B35" s="286"/>
      <c r="C35" s="413"/>
      <c r="D35" s="413"/>
      <c r="E35" s="413"/>
      <c r="F35" s="413"/>
      <c r="G35" s="413"/>
      <c r="H35" s="413"/>
      <c r="I35" s="286"/>
      <c r="J35" s="286"/>
      <c r="K35" s="413"/>
      <c r="L35" s="413"/>
      <c r="M35" s="413"/>
      <c r="N35" s="413"/>
      <c r="O35" s="413"/>
      <c r="P35" s="413"/>
      <c r="Q35" s="413"/>
      <c r="R35" s="413"/>
      <c r="S35" s="413"/>
      <c r="T35" s="413"/>
    </row>
    <row r="36" spans="1:20" ht="15.75">
      <c r="A36" s="286"/>
      <c r="B36" s="286"/>
      <c r="C36" s="413"/>
      <c r="D36" s="413"/>
      <c r="E36" s="413"/>
      <c r="F36" s="413"/>
      <c r="G36" s="413"/>
      <c r="H36" s="413"/>
      <c r="I36" s="286"/>
      <c r="J36" s="286"/>
      <c r="K36" s="413"/>
      <c r="L36" s="413"/>
      <c r="M36" s="413"/>
      <c r="N36" s="413"/>
      <c r="O36" s="413"/>
      <c r="P36" s="413"/>
      <c r="Q36" s="413"/>
      <c r="R36" s="413"/>
      <c r="S36" s="413"/>
      <c r="T36" s="413"/>
    </row>
    <row r="37" spans="1:20" ht="15.75" customHeight="1">
      <c r="A37" s="286"/>
      <c r="B37" s="286"/>
      <c r="C37" s="413"/>
      <c r="D37" s="413"/>
      <c r="E37" s="413"/>
      <c r="F37" s="413"/>
      <c r="G37" s="413"/>
      <c r="H37" s="413"/>
      <c r="I37" s="286"/>
      <c r="J37" s="286"/>
      <c r="K37" s="413"/>
      <c r="L37" s="413"/>
      <c r="M37" s="413"/>
      <c r="N37" s="413"/>
      <c r="O37" s="413"/>
      <c r="P37" s="413"/>
      <c r="Q37" s="413"/>
      <c r="R37" s="413"/>
      <c r="S37" s="413"/>
      <c r="T37" s="413"/>
    </row>
    <row r="38" spans="2:20" ht="15.75">
      <c r="B38" s="286"/>
      <c r="C38" s="369"/>
      <c r="D38" s="369"/>
      <c r="E38" s="369"/>
      <c r="F38" s="369"/>
      <c r="G38" s="369"/>
      <c r="H38" s="369"/>
      <c r="I38" s="323"/>
      <c r="J38" s="323"/>
      <c r="K38" s="369"/>
      <c r="L38" s="369"/>
      <c r="M38" s="369"/>
      <c r="N38" s="369"/>
      <c r="O38" s="369"/>
      <c r="P38" s="369"/>
      <c r="Q38" s="369"/>
      <c r="R38" s="369"/>
      <c r="S38" s="369"/>
      <c r="T38" s="369"/>
    </row>
    <row r="39" spans="2:20" ht="15.75">
      <c r="B39" s="9"/>
      <c r="C39" s="369"/>
      <c r="D39" s="369"/>
      <c r="E39" s="369"/>
      <c r="F39" s="369"/>
      <c r="G39" s="369"/>
      <c r="H39" s="369"/>
      <c r="I39" s="323"/>
      <c r="J39" s="323"/>
      <c r="K39" s="369"/>
      <c r="L39" s="369"/>
      <c r="M39" s="369"/>
      <c r="N39" s="369"/>
      <c r="O39" s="369"/>
      <c r="P39" s="369"/>
      <c r="Q39" s="369"/>
      <c r="R39" s="369"/>
      <c r="S39" s="369"/>
      <c r="T39" s="369"/>
    </row>
    <row r="40" spans="2:10" ht="18.75">
      <c r="B40" s="218"/>
      <c r="D40" s="414"/>
      <c r="E40" s="414"/>
      <c r="F40" s="414"/>
      <c r="G40" s="414"/>
      <c r="H40" s="414"/>
      <c r="I40" s="326"/>
      <c r="J40" s="147"/>
    </row>
    <row r="41" spans="4:10" ht="18.75">
      <c r="D41" s="415"/>
      <c r="E41" s="416"/>
      <c r="F41" s="416"/>
      <c r="G41" s="416"/>
      <c r="H41" s="416"/>
      <c r="I41" s="327"/>
      <c r="J41" s="147"/>
    </row>
    <row r="42" spans="4:10" ht="18.75">
      <c r="D42" s="415"/>
      <c r="E42" s="416"/>
      <c r="F42" s="416"/>
      <c r="G42" s="416"/>
      <c r="H42" s="416"/>
      <c r="I42" s="327"/>
      <c r="J42" s="147"/>
    </row>
    <row r="43" spans="4:10" ht="18.75">
      <c r="D43" s="415"/>
      <c r="E43" s="416"/>
      <c r="F43" s="416"/>
      <c r="G43" s="416"/>
      <c r="H43" s="416"/>
      <c r="I43" s="327"/>
      <c r="J43" s="147"/>
    </row>
    <row r="44" spans="4:10" ht="18.75">
      <c r="D44" s="415"/>
      <c r="E44" s="416"/>
      <c r="F44" s="416"/>
      <c r="G44" s="416"/>
      <c r="H44" s="416"/>
      <c r="I44" s="327"/>
      <c r="J44" s="147"/>
    </row>
    <row r="45" spans="4:10" ht="15">
      <c r="D45" s="417"/>
      <c r="E45" s="417"/>
      <c r="F45" s="417"/>
      <c r="G45" s="417"/>
      <c r="H45" s="417"/>
      <c r="I45" s="147"/>
      <c r="J45" s="147"/>
    </row>
  </sheetData>
  <sheetProtection/>
  <mergeCells count="23">
    <mergeCell ref="A31:B31"/>
    <mergeCell ref="A14:B14"/>
    <mergeCell ref="A20:A21"/>
    <mergeCell ref="B20:B21"/>
    <mergeCell ref="Q20:S20"/>
    <mergeCell ref="K20:M20"/>
    <mergeCell ref="F20:J20"/>
    <mergeCell ref="A1:P1"/>
    <mergeCell ref="A2:P2"/>
    <mergeCell ref="B19:Q19"/>
    <mergeCell ref="C4:P4"/>
    <mergeCell ref="C20:E20"/>
    <mergeCell ref="K5:M5"/>
    <mergeCell ref="N5:P5"/>
    <mergeCell ref="T20:T21"/>
    <mergeCell ref="T5:T6"/>
    <mergeCell ref="A18:T18"/>
    <mergeCell ref="B4:B6"/>
    <mergeCell ref="C5:E5"/>
    <mergeCell ref="F5:H5"/>
    <mergeCell ref="A4:A6"/>
    <mergeCell ref="N20:P20"/>
    <mergeCell ref="Q5:S5"/>
  </mergeCells>
  <printOptions/>
  <pageMargins left="0.36" right="0.2" top="0.74" bottom="0.4" header="0.35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Q22"/>
  <sheetViews>
    <sheetView zoomScale="90" zoomScaleNormal="90" zoomScaleSheetLayoutView="130" zoomScalePageLayoutView="0" workbookViewId="0" topLeftCell="A1">
      <selection activeCell="K14" sqref="A2:K14"/>
    </sheetView>
  </sheetViews>
  <sheetFormatPr defaultColWidth="8.796875" defaultRowHeight="15"/>
  <cols>
    <col min="1" max="1" width="3.69921875" style="0" customWidth="1"/>
    <col min="2" max="2" width="26.3984375" style="0" customWidth="1"/>
    <col min="3" max="3" width="12.09765625" style="0" customWidth="1"/>
    <col min="4" max="4" width="11.5" style="296" customWidth="1"/>
    <col min="5" max="5" width="10.19921875" style="296" customWidth="1"/>
    <col min="6" max="6" width="10.59765625" style="296" customWidth="1"/>
    <col min="7" max="7" width="10" style="296" customWidth="1"/>
    <col min="8" max="8" width="9.19921875" style="296" customWidth="1"/>
    <col min="9" max="9" width="12.69921875" style="296" customWidth="1"/>
    <col min="10" max="10" width="10.5" style="296" customWidth="1"/>
    <col min="11" max="11" width="10.59765625" style="296" customWidth="1"/>
    <col min="14" max="14" width="11.69921875" style="0" bestFit="1" customWidth="1"/>
  </cols>
  <sheetData>
    <row r="1" ht="7.5" customHeight="1"/>
    <row r="2" spans="1:17" ht="67.5" customHeight="1">
      <c r="A2" s="1764" t="s">
        <v>907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  <c r="L2" s="109"/>
      <c r="M2" s="109"/>
      <c r="N2" s="109"/>
      <c r="O2" s="109"/>
      <c r="P2" s="109"/>
      <c r="Q2" s="109"/>
    </row>
    <row r="3" spans="1:17" ht="29.25" customHeight="1">
      <c r="A3" s="1762" t="s">
        <v>14</v>
      </c>
      <c r="B3" s="1769" t="s">
        <v>239</v>
      </c>
      <c r="C3" s="1762" t="s">
        <v>410</v>
      </c>
      <c r="D3" s="1762" t="s">
        <v>908</v>
      </c>
      <c r="E3" s="1762" t="s">
        <v>909</v>
      </c>
      <c r="F3" s="1762" t="s">
        <v>741</v>
      </c>
      <c r="G3" s="1762" t="s">
        <v>910</v>
      </c>
      <c r="H3" s="1762" t="s">
        <v>911</v>
      </c>
      <c r="I3" s="1762" t="s">
        <v>740</v>
      </c>
      <c r="J3" s="1762" t="s">
        <v>912</v>
      </c>
      <c r="K3" s="1762" t="s">
        <v>913</v>
      </c>
      <c r="L3" s="109"/>
      <c r="M3" s="109"/>
      <c r="N3" s="109"/>
      <c r="O3" s="109"/>
      <c r="P3" s="109"/>
      <c r="Q3" s="109"/>
    </row>
    <row r="4" spans="1:17" ht="43.5" customHeight="1">
      <c r="A4" s="1763"/>
      <c r="B4" s="1770"/>
      <c r="C4" s="1763"/>
      <c r="D4" s="1763"/>
      <c r="E4" s="1763"/>
      <c r="F4" s="1763"/>
      <c r="G4" s="1763"/>
      <c r="H4" s="1763"/>
      <c r="I4" s="1763"/>
      <c r="J4" s="1763"/>
      <c r="K4" s="1763"/>
      <c r="L4" s="109"/>
      <c r="M4" s="109"/>
      <c r="N4" s="109"/>
      <c r="O4" s="109"/>
      <c r="P4" s="109"/>
      <c r="Q4" s="109"/>
    </row>
    <row r="5" spans="1:17" ht="30.75" customHeight="1">
      <c r="A5" s="290">
        <v>1</v>
      </c>
      <c r="B5" s="291" t="s">
        <v>491</v>
      </c>
      <c r="C5" s="1292">
        <v>0</v>
      </c>
      <c r="D5" s="1292">
        <v>0</v>
      </c>
      <c r="E5" s="1292">
        <v>0</v>
      </c>
      <c r="F5" s="1292">
        <v>0</v>
      </c>
      <c r="G5" s="1293">
        <v>0</v>
      </c>
      <c r="H5" s="1293">
        <v>0</v>
      </c>
      <c r="I5" s="1294">
        <v>226</v>
      </c>
      <c r="J5" s="1292">
        <v>0</v>
      </c>
      <c r="K5" s="1294">
        <v>14</v>
      </c>
      <c r="L5" s="109"/>
      <c r="M5" s="109"/>
      <c r="N5" s="109"/>
      <c r="O5" s="109"/>
      <c r="P5" s="109"/>
      <c r="Q5" s="109"/>
    </row>
    <row r="6" spans="1:17" ht="30.75" customHeight="1">
      <c r="A6" s="290">
        <v>2</v>
      </c>
      <c r="B6" s="599" t="s">
        <v>490</v>
      </c>
      <c r="C6" s="1295">
        <v>132</v>
      </c>
      <c r="D6" s="1292">
        <v>0</v>
      </c>
      <c r="E6" s="1292">
        <v>0</v>
      </c>
      <c r="F6" s="1295">
        <v>25</v>
      </c>
      <c r="G6" s="1293">
        <v>0</v>
      </c>
      <c r="H6" s="1296">
        <v>1</v>
      </c>
      <c r="I6" s="1294">
        <v>118</v>
      </c>
      <c r="J6" s="1293">
        <v>0</v>
      </c>
      <c r="K6" s="1294">
        <v>11</v>
      </c>
      <c r="L6" s="109"/>
      <c r="M6" s="109"/>
      <c r="N6" s="109"/>
      <c r="O6" s="109"/>
      <c r="P6" s="109"/>
      <c r="Q6" s="109"/>
    </row>
    <row r="7" spans="1:17" ht="30.75" customHeight="1">
      <c r="A7" s="290">
        <v>3</v>
      </c>
      <c r="B7" s="291" t="s">
        <v>677</v>
      </c>
      <c r="C7" s="1295">
        <v>786</v>
      </c>
      <c r="D7" s="1292">
        <v>0</v>
      </c>
      <c r="E7" s="1292">
        <v>0</v>
      </c>
      <c r="F7" s="1295">
        <v>328</v>
      </c>
      <c r="G7" s="1293">
        <v>0</v>
      </c>
      <c r="H7" s="1293">
        <v>0</v>
      </c>
      <c r="I7" s="1293">
        <v>0</v>
      </c>
      <c r="J7" s="1293">
        <v>0</v>
      </c>
      <c r="K7" s="1293">
        <v>0</v>
      </c>
      <c r="L7" s="109"/>
      <c r="M7" s="109"/>
      <c r="N7" s="109"/>
      <c r="O7" s="109"/>
      <c r="P7" s="109"/>
      <c r="Q7" s="109"/>
    </row>
    <row r="8" spans="1:17" ht="30.75" customHeight="1">
      <c r="A8" s="290">
        <v>4</v>
      </c>
      <c r="B8" s="291" t="s">
        <v>760</v>
      </c>
      <c r="C8" s="1295">
        <v>318</v>
      </c>
      <c r="D8" s="1292">
        <v>0</v>
      </c>
      <c r="E8" s="1296">
        <v>1</v>
      </c>
      <c r="F8" s="1295">
        <v>136</v>
      </c>
      <c r="G8" s="1293">
        <v>0</v>
      </c>
      <c r="H8" s="1293">
        <v>0</v>
      </c>
      <c r="I8" s="1294">
        <v>155</v>
      </c>
      <c r="J8" s="1293">
        <v>0</v>
      </c>
      <c r="K8" s="1294">
        <v>5</v>
      </c>
      <c r="L8" s="109"/>
      <c r="M8" s="109"/>
      <c r="N8" s="109"/>
      <c r="O8" s="109"/>
      <c r="P8" s="109"/>
      <c r="Q8" s="109"/>
    </row>
    <row r="9" spans="1:17" ht="30.75" customHeight="1">
      <c r="A9" s="290">
        <v>5</v>
      </c>
      <c r="B9" s="291" t="s">
        <v>761</v>
      </c>
      <c r="C9" s="1295">
        <v>854</v>
      </c>
      <c r="D9" s="1292">
        <v>0</v>
      </c>
      <c r="E9" s="1296">
        <v>12</v>
      </c>
      <c r="F9" s="1295">
        <v>193</v>
      </c>
      <c r="G9" s="1293">
        <v>0</v>
      </c>
      <c r="H9" s="1296">
        <v>3</v>
      </c>
      <c r="I9" s="1294">
        <v>239</v>
      </c>
      <c r="J9" s="1293">
        <v>0</v>
      </c>
      <c r="K9" s="1294">
        <v>15</v>
      </c>
      <c r="L9" s="109"/>
      <c r="M9" s="109"/>
      <c r="N9" s="109"/>
      <c r="O9" s="109"/>
      <c r="P9" s="109"/>
      <c r="Q9" s="109"/>
    </row>
    <row r="10" spans="1:17" ht="30.75" customHeight="1">
      <c r="A10" s="290">
        <v>6</v>
      </c>
      <c r="B10" s="291" t="s">
        <v>759</v>
      </c>
      <c r="C10" s="1295">
        <v>179</v>
      </c>
      <c r="D10" s="1296">
        <v>2</v>
      </c>
      <c r="E10" s="1296">
        <v>5</v>
      </c>
      <c r="F10" s="1295">
        <v>72</v>
      </c>
      <c r="G10" s="1293">
        <v>0</v>
      </c>
      <c r="H10" s="1296">
        <v>1</v>
      </c>
      <c r="I10" s="1294">
        <v>72</v>
      </c>
      <c r="J10" s="1294">
        <v>2</v>
      </c>
      <c r="K10" s="1294">
        <v>7</v>
      </c>
      <c r="L10" s="109"/>
      <c r="M10" s="109"/>
      <c r="N10" s="109"/>
      <c r="O10" s="109"/>
      <c r="P10" s="109"/>
      <c r="Q10" s="109"/>
    </row>
    <row r="11" spans="1:17" ht="30.75" customHeight="1">
      <c r="A11" s="290">
        <v>7</v>
      </c>
      <c r="B11" s="291" t="s">
        <v>758</v>
      </c>
      <c r="C11" s="1295">
        <v>150</v>
      </c>
      <c r="D11" s="1292">
        <v>0</v>
      </c>
      <c r="E11" s="1296">
        <v>3</v>
      </c>
      <c r="F11" s="1295">
        <v>53</v>
      </c>
      <c r="G11" s="1293">
        <v>0</v>
      </c>
      <c r="H11" s="1296">
        <v>1</v>
      </c>
      <c r="I11" s="1294">
        <v>64</v>
      </c>
      <c r="J11" s="1292">
        <v>0</v>
      </c>
      <c r="K11" s="1294">
        <v>6</v>
      </c>
      <c r="L11" s="109"/>
      <c r="M11" s="109"/>
      <c r="N11" s="109"/>
      <c r="O11" s="109"/>
      <c r="P11" s="109"/>
      <c r="Q11" s="109"/>
    </row>
    <row r="12" spans="1:17" ht="30.75" customHeight="1">
      <c r="A12" s="290">
        <v>8</v>
      </c>
      <c r="B12" s="291" t="s">
        <v>756</v>
      </c>
      <c r="C12" s="1295">
        <v>102</v>
      </c>
      <c r="D12" s="1296">
        <v>1</v>
      </c>
      <c r="E12" s="1296">
        <v>1</v>
      </c>
      <c r="F12" s="1295">
        <v>60</v>
      </c>
      <c r="G12" s="1293">
        <v>0</v>
      </c>
      <c r="H12" s="1293">
        <v>0</v>
      </c>
      <c r="I12" s="1294">
        <v>21</v>
      </c>
      <c r="J12" s="1292">
        <v>0</v>
      </c>
      <c r="K12" s="1292">
        <v>0</v>
      </c>
      <c r="L12" s="109"/>
      <c r="M12" s="109"/>
      <c r="N12" s="109"/>
      <c r="O12" s="109"/>
      <c r="P12" s="109"/>
      <c r="Q12" s="109"/>
    </row>
    <row r="13" spans="1:17" ht="30.75" customHeight="1">
      <c r="A13" s="290">
        <v>9</v>
      </c>
      <c r="B13" s="291" t="s">
        <v>757</v>
      </c>
      <c r="C13" s="1295">
        <v>18</v>
      </c>
      <c r="D13" s="1292">
        <v>0</v>
      </c>
      <c r="E13" s="1292">
        <v>0</v>
      </c>
      <c r="F13" s="1295">
        <v>4</v>
      </c>
      <c r="G13" s="1293">
        <v>0</v>
      </c>
      <c r="H13" s="1293">
        <v>0</v>
      </c>
      <c r="I13" s="1294">
        <v>11</v>
      </c>
      <c r="J13" s="1292">
        <v>0</v>
      </c>
      <c r="K13" s="1292">
        <v>0</v>
      </c>
      <c r="L13" s="109"/>
      <c r="M13" s="109"/>
      <c r="N13" s="835"/>
      <c r="O13" s="109"/>
      <c r="P13" s="109"/>
      <c r="Q13" s="109"/>
    </row>
    <row r="14" spans="1:17" ht="31.5" customHeight="1">
      <c r="A14" s="1767" t="s">
        <v>13</v>
      </c>
      <c r="B14" s="1768"/>
      <c r="C14" s="1297">
        <f aca="true" t="shared" si="0" ref="C14:K14">SUM(C5:C13)</f>
        <v>2539</v>
      </c>
      <c r="D14" s="1297">
        <f t="shared" si="0"/>
        <v>3</v>
      </c>
      <c r="E14" s="1297">
        <f t="shared" si="0"/>
        <v>22</v>
      </c>
      <c r="F14" s="1297">
        <f t="shared" si="0"/>
        <v>871</v>
      </c>
      <c r="G14" s="1298">
        <f t="shared" si="0"/>
        <v>0</v>
      </c>
      <c r="H14" s="1298">
        <f t="shared" si="0"/>
        <v>6</v>
      </c>
      <c r="I14" s="1298">
        <f t="shared" si="0"/>
        <v>906</v>
      </c>
      <c r="J14" s="1297">
        <f t="shared" si="0"/>
        <v>2</v>
      </c>
      <c r="K14" s="1297">
        <f t="shared" si="0"/>
        <v>58</v>
      </c>
      <c r="L14" s="109"/>
      <c r="M14" s="109"/>
      <c r="N14" s="109"/>
      <c r="O14" s="109"/>
      <c r="P14" s="109"/>
      <c r="Q14" s="109"/>
    </row>
    <row r="15" spans="1:17" ht="18">
      <c r="A15" s="109"/>
      <c r="B15" s="109"/>
      <c r="C15" s="110"/>
      <c r="D15" s="453"/>
      <c r="E15" s="453"/>
      <c r="F15" s="453"/>
      <c r="G15" s="453"/>
      <c r="H15" s="1765"/>
      <c r="I15" s="1765"/>
      <c r="J15" s="1765"/>
      <c r="K15" s="1765"/>
      <c r="L15" s="109"/>
      <c r="M15" s="109"/>
      <c r="N15" s="109"/>
      <c r="O15" s="109"/>
      <c r="P15" s="109"/>
      <c r="Q15" s="109"/>
    </row>
    <row r="16" spans="1:17" ht="18">
      <c r="A16" s="109"/>
      <c r="B16" s="802"/>
      <c r="C16" s="111"/>
      <c r="D16" s="454"/>
      <c r="E16" s="454"/>
      <c r="F16" s="454"/>
      <c r="G16" s="454"/>
      <c r="H16" s="1766"/>
      <c r="I16" s="1766"/>
      <c r="J16" s="1766"/>
      <c r="K16" s="1766"/>
      <c r="L16" s="109"/>
      <c r="M16" s="109"/>
      <c r="N16" s="109"/>
      <c r="O16" s="109"/>
      <c r="P16" s="109"/>
      <c r="Q16" s="109"/>
    </row>
    <row r="17" spans="1:17" ht="18">
      <c r="A17" s="109"/>
      <c r="B17" s="112"/>
      <c r="C17" s="109"/>
      <c r="D17" s="452"/>
      <c r="E17" s="452"/>
      <c r="F17" s="452"/>
      <c r="G17" s="452"/>
      <c r="H17" s="1760"/>
      <c r="I17" s="1761"/>
      <c r="J17" s="1761"/>
      <c r="K17" s="1761"/>
      <c r="L17" s="109"/>
      <c r="M17" s="109"/>
      <c r="N17" s="109"/>
      <c r="O17" s="109"/>
      <c r="P17" s="109"/>
      <c r="Q17" s="109"/>
    </row>
    <row r="18" spans="1:17" ht="18">
      <c r="A18" s="109"/>
      <c r="B18" s="112"/>
      <c r="C18" s="109"/>
      <c r="D18" s="452"/>
      <c r="E18" s="452"/>
      <c r="F18" s="452"/>
      <c r="G18" s="452"/>
      <c r="H18" s="455"/>
      <c r="I18" s="456"/>
      <c r="J18" s="456"/>
      <c r="K18" s="456"/>
      <c r="L18" s="109"/>
      <c r="M18" s="109"/>
      <c r="N18" s="109"/>
      <c r="O18" s="109"/>
      <c r="P18" s="109"/>
      <c r="Q18" s="109"/>
    </row>
    <row r="19" spans="1:17" ht="18">
      <c r="A19" s="109"/>
      <c r="B19" s="112"/>
      <c r="C19" s="109"/>
      <c r="D19" s="452"/>
      <c r="E19" s="452"/>
      <c r="F19" s="452"/>
      <c r="G19" s="452"/>
      <c r="H19" s="455"/>
      <c r="I19" s="456"/>
      <c r="J19" s="456"/>
      <c r="K19" s="456"/>
      <c r="L19" s="109"/>
      <c r="M19" s="109"/>
      <c r="N19" s="109"/>
      <c r="O19" s="109"/>
      <c r="P19" s="109"/>
      <c r="Q19" s="109"/>
    </row>
    <row r="20" spans="1:17" ht="18" hidden="1">
      <c r="A20" s="109"/>
      <c r="B20" s="353" t="s">
        <v>443</v>
      </c>
      <c r="C20" s="109"/>
      <c r="D20" s="452"/>
      <c r="E20" s="452"/>
      <c r="F20" s="452"/>
      <c r="G20" s="452"/>
      <c r="H20" s="455"/>
      <c r="I20" s="456"/>
      <c r="J20" s="456"/>
      <c r="K20" s="456"/>
      <c r="L20" s="109"/>
      <c r="M20" s="109"/>
      <c r="N20" s="109"/>
      <c r="O20" s="109"/>
      <c r="P20" s="109"/>
      <c r="Q20" s="109"/>
    </row>
    <row r="21" spans="1:17" ht="18">
      <c r="A21" s="109"/>
      <c r="B21" s="112"/>
      <c r="C21" s="109"/>
      <c r="D21" s="452"/>
      <c r="E21" s="452"/>
      <c r="F21" s="452"/>
      <c r="G21" s="452"/>
      <c r="H21" s="455"/>
      <c r="I21" s="456"/>
      <c r="J21" s="456"/>
      <c r="K21" s="456"/>
      <c r="L21" s="109"/>
      <c r="M21" s="109"/>
      <c r="N21" s="109"/>
      <c r="O21" s="109"/>
      <c r="P21" s="109"/>
      <c r="Q21" s="109"/>
    </row>
    <row r="22" spans="1:17" ht="15">
      <c r="A22" s="109"/>
      <c r="B22" s="109"/>
      <c r="C22" s="109"/>
      <c r="D22" s="452"/>
      <c r="E22" s="452"/>
      <c r="F22" s="452"/>
      <c r="G22" s="452"/>
      <c r="H22" s="452"/>
      <c r="I22" s="452"/>
      <c r="J22" s="452"/>
      <c r="K22" s="452"/>
      <c r="L22" s="109"/>
      <c r="M22" s="109"/>
      <c r="N22" s="109"/>
      <c r="O22" s="109"/>
      <c r="P22" s="109"/>
      <c r="Q22" s="109"/>
    </row>
  </sheetData>
  <sheetProtection/>
  <mergeCells count="16">
    <mergeCell ref="B3:B4"/>
    <mergeCell ref="C3:C4"/>
    <mergeCell ref="E3:E4"/>
    <mergeCell ref="F3:F4"/>
    <mergeCell ref="G3:G4"/>
    <mergeCell ref="A3:A4"/>
    <mergeCell ref="H17:K17"/>
    <mergeCell ref="H3:H4"/>
    <mergeCell ref="I3:I4"/>
    <mergeCell ref="J3:J4"/>
    <mergeCell ref="K3:K4"/>
    <mergeCell ref="A2:K2"/>
    <mergeCell ref="H15:K15"/>
    <mergeCell ref="H16:K16"/>
    <mergeCell ref="D3:D4"/>
    <mergeCell ref="A14:B14"/>
  </mergeCells>
  <printOptions/>
  <pageMargins left="0.62" right="0.2" top="0.51" bottom="0.82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Q18"/>
  <sheetViews>
    <sheetView zoomScale="93" zoomScaleNormal="93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A1" sqref="A1:IV16384"/>
    </sheetView>
  </sheetViews>
  <sheetFormatPr defaultColWidth="8.8984375" defaultRowHeight="15"/>
  <cols>
    <col min="1" max="1" width="3.3984375" style="773" bestFit="1" customWidth="1"/>
    <col min="2" max="2" width="16.5" style="773" customWidth="1"/>
    <col min="3" max="3" width="7.09765625" style="1219" customWidth="1"/>
    <col min="4" max="4" width="7.69921875" style="1219" customWidth="1"/>
    <col min="5" max="5" width="8.3984375" style="773" customWidth="1"/>
    <col min="6" max="6" width="6.8984375" style="773" customWidth="1"/>
    <col min="7" max="7" width="8.3984375" style="773" customWidth="1"/>
    <col min="8" max="8" width="5.8984375" style="773" customWidth="1"/>
    <col min="9" max="9" width="7.3984375" style="773" customWidth="1"/>
    <col min="10" max="10" width="7.8984375" style="773" customWidth="1"/>
    <col min="11" max="11" width="5.19921875" style="773" customWidth="1"/>
    <col min="12" max="12" width="8" style="773" customWidth="1"/>
    <col min="13" max="13" width="5.59765625" style="773" customWidth="1"/>
    <col min="14" max="14" width="7.3984375" style="773" customWidth="1"/>
    <col min="15" max="15" width="8.59765625" style="773" customWidth="1"/>
    <col min="16" max="16" width="8.69921875" style="773" customWidth="1"/>
    <col min="17" max="17" width="8.09765625" style="773" customWidth="1"/>
    <col min="18" max="16384" width="8.8984375" style="1219" customWidth="1"/>
  </cols>
  <sheetData>
    <row r="1" spans="1:17" ht="39.75" customHeight="1">
      <c r="A1" s="1716" t="s">
        <v>882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L1" s="1716"/>
      <c r="M1" s="1716"/>
      <c r="N1" s="1716"/>
      <c r="O1" s="1716"/>
      <c r="P1" s="1716"/>
      <c r="Q1" s="1716"/>
    </row>
    <row r="2" ht="36" customHeight="1">
      <c r="B2" s="1235"/>
    </row>
    <row r="3" spans="1:17" ht="36.75" customHeight="1">
      <c r="A3" s="1774" t="s">
        <v>14</v>
      </c>
      <c r="B3" s="1771" t="s">
        <v>604</v>
      </c>
      <c r="C3" s="1777" t="s">
        <v>613</v>
      </c>
      <c r="D3" s="1778"/>
      <c r="E3" s="1771" t="s">
        <v>820</v>
      </c>
      <c r="F3" s="1771" t="s">
        <v>878</v>
      </c>
      <c r="G3" s="1771" t="s">
        <v>879</v>
      </c>
      <c r="H3" s="1777" t="s">
        <v>610</v>
      </c>
      <c r="I3" s="1784"/>
      <c r="J3" s="1784"/>
      <c r="K3" s="1784"/>
      <c r="L3" s="1784"/>
      <c r="M3" s="1778"/>
      <c r="N3" s="1785" t="s">
        <v>873</v>
      </c>
      <c r="O3" s="1786"/>
      <c r="P3" s="1771" t="s">
        <v>821</v>
      </c>
      <c r="Q3" s="1771" t="s">
        <v>822</v>
      </c>
    </row>
    <row r="4" spans="1:17" ht="15">
      <c r="A4" s="1775"/>
      <c r="B4" s="1772"/>
      <c r="C4" s="1779"/>
      <c r="D4" s="1780"/>
      <c r="E4" s="1772"/>
      <c r="F4" s="1772"/>
      <c r="G4" s="1772"/>
      <c r="H4" s="1771" t="s">
        <v>605</v>
      </c>
      <c r="I4" s="1771" t="s">
        <v>607</v>
      </c>
      <c r="J4" s="1771" t="s">
        <v>606</v>
      </c>
      <c r="K4" s="1771" t="s">
        <v>262</v>
      </c>
      <c r="L4" s="1771" t="s">
        <v>608</v>
      </c>
      <c r="M4" s="1771" t="s">
        <v>609</v>
      </c>
      <c r="N4" s="1771" t="s">
        <v>611</v>
      </c>
      <c r="O4" s="1771" t="s">
        <v>612</v>
      </c>
      <c r="P4" s="1772"/>
      <c r="Q4" s="1772"/>
    </row>
    <row r="5" spans="1:17" ht="15">
      <c r="A5" s="1775"/>
      <c r="B5" s="1772"/>
      <c r="C5" s="1779"/>
      <c r="D5" s="1780"/>
      <c r="E5" s="1772"/>
      <c r="F5" s="1772"/>
      <c r="G5" s="1772"/>
      <c r="H5" s="1772"/>
      <c r="I5" s="1772"/>
      <c r="J5" s="1772"/>
      <c r="K5" s="1772"/>
      <c r="L5" s="1772"/>
      <c r="M5" s="1772"/>
      <c r="N5" s="1772"/>
      <c r="O5" s="1772"/>
      <c r="P5" s="1772"/>
      <c r="Q5" s="1772"/>
    </row>
    <row r="6" spans="1:17" ht="15">
      <c r="A6" s="1775"/>
      <c r="B6" s="1772"/>
      <c r="C6" s="1779"/>
      <c r="D6" s="1780"/>
      <c r="E6" s="1772"/>
      <c r="F6" s="1772"/>
      <c r="G6" s="1772"/>
      <c r="H6" s="1772"/>
      <c r="I6" s="1772"/>
      <c r="J6" s="1772"/>
      <c r="K6" s="1772"/>
      <c r="L6" s="1772"/>
      <c r="M6" s="1772"/>
      <c r="N6" s="1772"/>
      <c r="O6" s="1772"/>
      <c r="P6" s="1772"/>
      <c r="Q6" s="1772"/>
    </row>
    <row r="7" spans="1:17" ht="15">
      <c r="A7" s="1775"/>
      <c r="B7" s="1772"/>
      <c r="C7" s="1781"/>
      <c r="D7" s="1782"/>
      <c r="E7" s="1772"/>
      <c r="F7" s="1772"/>
      <c r="G7" s="1772"/>
      <c r="H7" s="1772"/>
      <c r="I7" s="1772"/>
      <c r="J7" s="1772"/>
      <c r="K7" s="1772"/>
      <c r="L7" s="1772"/>
      <c r="M7" s="1772"/>
      <c r="N7" s="1772"/>
      <c r="O7" s="1772"/>
      <c r="P7" s="1772"/>
      <c r="Q7" s="1772"/>
    </row>
    <row r="8" spans="1:17" ht="15">
      <c r="A8" s="1776"/>
      <c r="B8" s="1773"/>
      <c r="C8" s="1299" t="s">
        <v>591</v>
      </c>
      <c r="D8" s="1299" t="s">
        <v>592</v>
      </c>
      <c r="E8" s="1773"/>
      <c r="F8" s="1773"/>
      <c r="G8" s="1773"/>
      <c r="H8" s="1773"/>
      <c r="I8" s="1773"/>
      <c r="J8" s="1773"/>
      <c r="K8" s="1773"/>
      <c r="L8" s="1773"/>
      <c r="M8" s="1773"/>
      <c r="N8" s="1773"/>
      <c r="O8" s="1773"/>
      <c r="P8" s="1773"/>
      <c r="Q8" s="1773"/>
    </row>
    <row r="9" spans="1:17" ht="37.5" customHeight="1">
      <c r="A9" s="1306">
        <v>1</v>
      </c>
      <c r="B9" s="942" t="s">
        <v>103</v>
      </c>
      <c r="C9" s="1300">
        <v>180</v>
      </c>
      <c r="D9" s="1300">
        <v>500</v>
      </c>
      <c r="E9" s="1300">
        <v>636</v>
      </c>
      <c r="F9" s="1300">
        <v>44</v>
      </c>
      <c r="G9" s="1300">
        <v>680</v>
      </c>
      <c r="H9" s="1300">
        <v>30</v>
      </c>
      <c r="I9" s="1300">
        <v>448</v>
      </c>
      <c r="J9" s="1300">
        <v>191</v>
      </c>
      <c r="K9" s="1301">
        <v>9</v>
      </c>
      <c r="L9" s="1301">
        <v>2</v>
      </c>
      <c r="M9" s="1302">
        <v>0</v>
      </c>
      <c r="N9" s="1300">
        <v>448</v>
      </c>
      <c r="O9" s="1300">
        <v>191</v>
      </c>
      <c r="P9" s="1300">
        <v>9158</v>
      </c>
      <c r="Q9" s="1300">
        <v>5446</v>
      </c>
    </row>
    <row r="10" spans="1:17" ht="37.5" customHeight="1">
      <c r="A10" s="1307">
        <v>2</v>
      </c>
      <c r="B10" s="833" t="s">
        <v>156</v>
      </c>
      <c r="C10" s="1301">
        <v>398</v>
      </c>
      <c r="D10" s="1301">
        <v>626</v>
      </c>
      <c r="E10" s="1301">
        <v>957</v>
      </c>
      <c r="F10" s="1301">
        <v>67</v>
      </c>
      <c r="G10" s="1301">
        <v>1024</v>
      </c>
      <c r="H10" s="1301">
        <v>11</v>
      </c>
      <c r="I10" s="1301">
        <v>270</v>
      </c>
      <c r="J10" s="1301">
        <v>709</v>
      </c>
      <c r="K10" s="1301">
        <v>24</v>
      </c>
      <c r="L10" s="1301">
        <v>9</v>
      </c>
      <c r="M10" s="1301">
        <v>1</v>
      </c>
      <c r="N10" s="1301">
        <v>270</v>
      </c>
      <c r="O10" s="1301">
        <v>709</v>
      </c>
      <c r="P10" s="1301">
        <v>9848</v>
      </c>
      <c r="Q10" s="1301">
        <v>4475</v>
      </c>
    </row>
    <row r="11" spans="1:17" ht="37.5" customHeight="1">
      <c r="A11" s="1307">
        <v>3</v>
      </c>
      <c r="B11" s="833" t="s">
        <v>55</v>
      </c>
      <c r="C11" s="1301">
        <v>290</v>
      </c>
      <c r="D11" s="1301">
        <v>2194</v>
      </c>
      <c r="E11" s="1301">
        <v>2347</v>
      </c>
      <c r="F11" s="1301">
        <v>137</v>
      </c>
      <c r="G11" s="1301">
        <v>2484</v>
      </c>
      <c r="H11" s="1301">
        <v>122</v>
      </c>
      <c r="I11" s="1301">
        <v>250</v>
      </c>
      <c r="J11" s="1301">
        <v>2099</v>
      </c>
      <c r="K11" s="1301">
        <v>10</v>
      </c>
      <c r="L11" s="1301">
        <v>3</v>
      </c>
      <c r="M11" s="1303">
        <v>0</v>
      </c>
      <c r="N11" s="1301">
        <v>250</v>
      </c>
      <c r="O11" s="1301">
        <v>2099</v>
      </c>
      <c r="P11" s="1301">
        <v>8100</v>
      </c>
      <c r="Q11" s="1301">
        <v>9836</v>
      </c>
    </row>
    <row r="12" spans="1:17" ht="37.5" customHeight="1">
      <c r="A12" s="1307">
        <v>4</v>
      </c>
      <c r="B12" s="833" t="s">
        <v>57</v>
      </c>
      <c r="C12" s="1301">
        <v>82</v>
      </c>
      <c r="D12" s="1301">
        <v>280</v>
      </c>
      <c r="E12" s="1301">
        <v>357</v>
      </c>
      <c r="F12" s="1301">
        <v>5</v>
      </c>
      <c r="G12" s="1301">
        <v>362</v>
      </c>
      <c r="H12" s="1301">
        <v>4</v>
      </c>
      <c r="I12" s="1301">
        <v>252</v>
      </c>
      <c r="J12" s="1301">
        <v>106</v>
      </c>
      <c r="K12" s="1303">
        <v>0</v>
      </c>
      <c r="L12" s="1303">
        <v>0</v>
      </c>
      <c r="M12" s="1303">
        <v>0</v>
      </c>
      <c r="N12" s="1301">
        <v>252</v>
      </c>
      <c r="O12" s="1301">
        <v>106</v>
      </c>
      <c r="P12" s="1301">
        <v>6989</v>
      </c>
      <c r="Q12" s="1301">
        <v>4329</v>
      </c>
    </row>
    <row r="13" spans="1:17" ht="37.5" customHeight="1">
      <c r="A13" s="1307">
        <v>5</v>
      </c>
      <c r="B13" s="833" t="s">
        <v>106</v>
      </c>
      <c r="C13" s="1301">
        <v>652</v>
      </c>
      <c r="D13" s="1301">
        <v>2172</v>
      </c>
      <c r="E13" s="1301">
        <v>2703</v>
      </c>
      <c r="F13" s="1301">
        <v>121</v>
      </c>
      <c r="G13" s="1301">
        <v>2824</v>
      </c>
      <c r="H13" s="1301">
        <v>122</v>
      </c>
      <c r="I13" s="1301">
        <v>759</v>
      </c>
      <c r="J13" s="1301">
        <v>1840</v>
      </c>
      <c r="K13" s="1301">
        <v>76</v>
      </c>
      <c r="L13" s="1301">
        <v>27</v>
      </c>
      <c r="M13" s="1303">
        <v>0</v>
      </c>
      <c r="N13" s="1301">
        <v>759</v>
      </c>
      <c r="O13" s="1301">
        <v>1840</v>
      </c>
      <c r="P13" s="1301">
        <v>5700</v>
      </c>
      <c r="Q13" s="1301">
        <v>8285</v>
      </c>
    </row>
    <row r="14" spans="1:17" ht="37.5" customHeight="1">
      <c r="A14" s="1307">
        <v>6</v>
      </c>
      <c r="B14" s="833" t="s">
        <v>28</v>
      </c>
      <c r="C14" s="1301">
        <v>235</v>
      </c>
      <c r="D14" s="1301">
        <v>702</v>
      </c>
      <c r="E14" s="1301">
        <v>913</v>
      </c>
      <c r="F14" s="1301">
        <v>24</v>
      </c>
      <c r="G14" s="1301">
        <v>937</v>
      </c>
      <c r="H14" s="1301">
        <v>11</v>
      </c>
      <c r="I14" s="1301">
        <v>106</v>
      </c>
      <c r="J14" s="1301">
        <v>817</v>
      </c>
      <c r="K14" s="1301">
        <v>2</v>
      </c>
      <c r="L14" s="1301">
        <v>1</v>
      </c>
      <c r="M14" s="1303">
        <v>0</v>
      </c>
      <c r="N14" s="1301">
        <v>106</v>
      </c>
      <c r="O14" s="1301">
        <v>817</v>
      </c>
      <c r="P14" s="1301">
        <v>1886</v>
      </c>
      <c r="Q14" s="1301">
        <v>4143</v>
      </c>
    </row>
    <row r="15" spans="1:17" ht="37.5" customHeight="1">
      <c r="A15" s="1307">
        <v>7</v>
      </c>
      <c r="B15" s="939" t="s">
        <v>161</v>
      </c>
      <c r="C15" s="1304">
        <v>360</v>
      </c>
      <c r="D15" s="1304">
        <v>780</v>
      </c>
      <c r="E15" s="1304">
        <v>1121</v>
      </c>
      <c r="F15" s="1304">
        <v>19</v>
      </c>
      <c r="G15" s="1304">
        <v>1140</v>
      </c>
      <c r="H15" s="1304">
        <v>3</v>
      </c>
      <c r="I15" s="1304">
        <v>375</v>
      </c>
      <c r="J15" s="1304">
        <v>729</v>
      </c>
      <c r="K15" s="1304">
        <v>29</v>
      </c>
      <c r="L15" s="1301">
        <v>4</v>
      </c>
      <c r="M15" s="1303">
        <v>0</v>
      </c>
      <c r="N15" s="1304">
        <v>375</v>
      </c>
      <c r="O15" s="1304">
        <v>729</v>
      </c>
      <c r="P15" s="1304">
        <v>1857</v>
      </c>
      <c r="Q15" s="1304">
        <v>4505</v>
      </c>
    </row>
    <row r="16" spans="1:17" ht="37.5" customHeight="1">
      <c r="A16" s="1783" t="s">
        <v>294</v>
      </c>
      <c r="B16" s="1783"/>
      <c r="C16" s="1305">
        <f aca="true" t="shared" si="0" ref="C16:Q16">SUM(C9:C15)</f>
        <v>2197</v>
      </c>
      <c r="D16" s="1305">
        <f t="shared" si="0"/>
        <v>7254</v>
      </c>
      <c r="E16" s="1305">
        <f t="shared" si="0"/>
        <v>9034</v>
      </c>
      <c r="F16" s="1305">
        <f t="shared" si="0"/>
        <v>417</v>
      </c>
      <c r="G16" s="1305">
        <f t="shared" si="0"/>
        <v>9451</v>
      </c>
      <c r="H16" s="1305">
        <f t="shared" si="0"/>
        <v>303</v>
      </c>
      <c r="I16" s="1305">
        <f t="shared" si="0"/>
        <v>2460</v>
      </c>
      <c r="J16" s="1305">
        <f t="shared" si="0"/>
        <v>6491</v>
      </c>
      <c r="K16" s="1305">
        <f t="shared" si="0"/>
        <v>150</v>
      </c>
      <c r="L16" s="1305">
        <f t="shared" si="0"/>
        <v>46</v>
      </c>
      <c r="M16" s="1305">
        <f t="shared" si="0"/>
        <v>1</v>
      </c>
      <c r="N16" s="1305">
        <f t="shared" si="0"/>
        <v>2460</v>
      </c>
      <c r="O16" s="1305">
        <f t="shared" si="0"/>
        <v>6491</v>
      </c>
      <c r="P16" s="1305">
        <f t="shared" si="0"/>
        <v>43538</v>
      </c>
      <c r="Q16" s="1305">
        <f t="shared" si="0"/>
        <v>41019</v>
      </c>
    </row>
    <row r="17" ht="18.75">
      <c r="E17" s="1308"/>
    </row>
    <row r="18" ht="18.75">
      <c r="E18" s="1308"/>
    </row>
  </sheetData>
  <sheetProtection/>
  <mergeCells count="20">
    <mergeCell ref="A16:B16"/>
    <mergeCell ref="H3:M3"/>
    <mergeCell ref="N3:O3"/>
    <mergeCell ref="P3:P8"/>
    <mergeCell ref="Q3:Q8"/>
    <mergeCell ref="H4:H8"/>
    <mergeCell ref="I4:I8"/>
    <mergeCell ref="J4:J8"/>
    <mergeCell ref="K4:K8"/>
    <mergeCell ref="L4:L8"/>
    <mergeCell ref="A1:Q1"/>
    <mergeCell ref="M4:M8"/>
    <mergeCell ref="A3:A8"/>
    <mergeCell ref="B3:B8"/>
    <mergeCell ref="C3:D7"/>
    <mergeCell ref="E3:E8"/>
    <mergeCell ref="F3:F8"/>
    <mergeCell ref="G3:G8"/>
    <mergeCell ref="N4:N8"/>
    <mergeCell ref="O4:O8"/>
  </mergeCells>
  <printOptions/>
  <pageMargins left="0.42" right="0.2" top="0.56" bottom="0.75" header="0.37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41"/>
  <sheetViews>
    <sheetView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0" sqref="A1:IV16384"/>
    </sheetView>
  </sheetViews>
  <sheetFormatPr defaultColWidth="8.8984375" defaultRowHeight="15"/>
  <cols>
    <col min="1" max="1" width="3.3984375" style="1219" customWidth="1"/>
    <col min="2" max="2" width="18.8984375" style="1219" customWidth="1"/>
    <col min="3" max="3" width="9.19921875" style="773" customWidth="1"/>
    <col min="4" max="4" width="10.09765625" style="952" customWidth="1"/>
    <col min="5" max="5" width="7.5" style="773" customWidth="1"/>
    <col min="6" max="6" width="10.09765625" style="773" customWidth="1"/>
    <col min="7" max="7" width="10.59765625" style="773" customWidth="1"/>
    <col min="8" max="8" width="8.09765625" style="773" customWidth="1"/>
    <col min="9" max="9" width="9.3984375" style="773" customWidth="1"/>
    <col min="10" max="10" width="10.3984375" style="773" customWidth="1"/>
    <col min="11" max="11" width="7.5" style="773" customWidth="1"/>
    <col min="12" max="12" width="9.59765625" style="773" customWidth="1"/>
    <col min="13" max="13" width="10.59765625" style="773" customWidth="1"/>
    <col min="14" max="14" width="7" style="773" customWidth="1"/>
    <col min="15" max="16384" width="8.8984375" style="1219" customWidth="1"/>
  </cols>
  <sheetData>
    <row r="1" spans="1:14" ht="33" customHeight="1">
      <c r="A1" s="1798" t="s">
        <v>881</v>
      </c>
      <c r="B1" s="1798"/>
      <c r="C1" s="1798"/>
      <c r="D1" s="1798"/>
      <c r="E1" s="1798"/>
      <c r="F1" s="1798"/>
      <c r="G1" s="1798"/>
      <c r="H1" s="1798"/>
      <c r="I1" s="1798"/>
      <c r="J1" s="1798"/>
      <c r="K1" s="1798"/>
      <c r="L1" s="1798"/>
      <c r="M1" s="1798"/>
      <c r="N1" s="1798"/>
    </row>
    <row r="2" spans="1:2" ht="12" customHeight="1">
      <c r="A2" s="773"/>
      <c r="B2" s="773"/>
    </row>
    <row r="3" spans="1:16" ht="34.5" customHeight="1">
      <c r="A3" s="1801" t="s">
        <v>14</v>
      </c>
      <c r="B3" s="1803" t="s">
        <v>229</v>
      </c>
      <c r="C3" s="1805" t="s">
        <v>224</v>
      </c>
      <c r="D3" s="1806"/>
      <c r="E3" s="1807"/>
      <c r="F3" s="1805" t="s">
        <v>225</v>
      </c>
      <c r="G3" s="1806"/>
      <c r="H3" s="1807"/>
      <c r="I3" s="1805" t="s">
        <v>226</v>
      </c>
      <c r="J3" s="1806"/>
      <c r="K3" s="1807"/>
      <c r="L3" s="1795" t="s">
        <v>402</v>
      </c>
      <c r="M3" s="1806"/>
      <c r="N3" s="1807"/>
      <c r="O3" s="773"/>
      <c r="P3" s="773"/>
    </row>
    <row r="4" spans="1:14" ht="41.25" customHeight="1">
      <c r="A4" s="1802"/>
      <c r="B4" s="1804"/>
      <c r="C4" s="1309" t="s">
        <v>865</v>
      </c>
      <c r="D4" s="1349" t="s">
        <v>886</v>
      </c>
      <c r="E4" s="1310" t="s">
        <v>54</v>
      </c>
      <c r="F4" s="1309" t="s">
        <v>866</v>
      </c>
      <c r="G4" s="1274" t="str">
        <f>D4</f>
        <v>TH 12 Tháng</v>
      </c>
      <c r="H4" s="1310" t="s">
        <v>54</v>
      </c>
      <c r="I4" s="1309" t="str">
        <f>C4</f>
        <v>KH 2022
(Trẻ)</v>
      </c>
      <c r="J4" s="1274" t="str">
        <f>D4</f>
        <v>TH 12 Tháng</v>
      </c>
      <c r="K4" s="1310" t="s">
        <v>54</v>
      </c>
      <c r="L4" s="1309" t="str">
        <f>C4</f>
        <v>KH 2022
(Trẻ)</v>
      </c>
      <c r="M4" s="1274" t="str">
        <f>D4</f>
        <v>TH 12 Tháng</v>
      </c>
      <c r="N4" s="1310" t="s">
        <v>54</v>
      </c>
    </row>
    <row r="5" spans="1:14" ht="18.75" customHeight="1">
      <c r="A5" s="1350">
        <v>1</v>
      </c>
      <c r="B5" s="1351" t="s">
        <v>284</v>
      </c>
      <c r="C5" s="1352">
        <v>1549</v>
      </c>
      <c r="D5" s="1353">
        <v>1124</v>
      </c>
      <c r="E5" s="1354">
        <f>D5/C5*100</f>
        <v>72.56294383473208</v>
      </c>
      <c r="F5" s="1352">
        <v>1220</v>
      </c>
      <c r="G5" s="1355">
        <v>1131</v>
      </c>
      <c r="H5" s="1354">
        <f aca="true" t="shared" si="0" ref="H5:H12">G5/F5*100</f>
        <v>92.70491803278689</v>
      </c>
      <c r="I5" s="1352">
        <v>1549</v>
      </c>
      <c r="J5" s="1355">
        <v>1401</v>
      </c>
      <c r="K5" s="1354">
        <f aca="true" t="shared" si="1" ref="K5:K12">J5/I5*100</f>
        <v>90.44544867656552</v>
      </c>
      <c r="L5" s="1356">
        <v>1722</v>
      </c>
      <c r="M5" s="1355">
        <v>1526</v>
      </c>
      <c r="N5" s="1354">
        <f aca="true" t="shared" si="2" ref="N5:N12">M5/L5*100</f>
        <v>88.6178861788618</v>
      </c>
    </row>
    <row r="6" spans="1:14" ht="18.75" customHeight="1">
      <c r="A6" s="1357">
        <v>2</v>
      </c>
      <c r="B6" s="1351" t="s">
        <v>156</v>
      </c>
      <c r="C6" s="1358">
        <v>2110</v>
      </c>
      <c r="D6" s="1353">
        <v>1830</v>
      </c>
      <c r="E6" s="1359">
        <f aca="true" t="shared" si="3" ref="E6:E12">D6/C6*100</f>
        <v>86.7298578199052</v>
      </c>
      <c r="F6" s="1358">
        <v>1835</v>
      </c>
      <c r="G6" s="1355">
        <v>1744</v>
      </c>
      <c r="H6" s="1359">
        <f t="shared" si="0"/>
        <v>95.04087193460491</v>
      </c>
      <c r="I6" s="1358">
        <v>2110</v>
      </c>
      <c r="J6" s="1355">
        <v>1895</v>
      </c>
      <c r="K6" s="1359">
        <f t="shared" si="1"/>
        <v>89.81042654028435</v>
      </c>
      <c r="L6" s="1360">
        <v>2040</v>
      </c>
      <c r="M6" s="1355">
        <v>1952</v>
      </c>
      <c r="N6" s="1359">
        <f t="shared" si="2"/>
        <v>95.68627450980392</v>
      </c>
    </row>
    <row r="7" spans="1:14" ht="18.75" customHeight="1">
      <c r="A7" s="1357">
        <v>3</v>
      </c>
      <c r="B7" s="1361" t="s">
        <v>155</v>
      </c>
      <c r="C7" s="1358">
        <v>2701</v>
      </c>
      <c r="D7" s="1353">
        <v>2520</v>
      </c>
      <c r="E7" s="1359">
        <f t="shared" si="3"/>
        <v>93.29877823028508</v>
      </c>
      <c r="F7" s="1358">
        <v>2098</v>
      </c>
      <c r="G7" s="1355">
        <v>2039</v>
      </c>
      <c r="H7" s="1359">
        <f t="shared" si="0"/>
        <v>97.18779790276454</v>
      </c>
      <c r="I7" s="1358">
        <v>2701</v>
      </c>
      <c r="J7" s="1355">
        <v>2432</v>
      </c>
      <c r="K7" s="1359">
        <f t="shared" si="1"/>
        <v>90.04072565716402</v>
      </c>
      <c r="L7" s="1360">
        <v>2896</v>
      </c>
      <c r="M7" s="1355">
        <v>2650</v>
      </c>
      <c r="N7" s="1359">
        <f t="shared" si="2"/>
        <v>91.50552486187846</v>
      </c>
    </row>
    <row r="8" spans="1:14" ht="18.75" customHeight="1">
      <c r="A8" s="1357">
        <v>4</v>
      </c>
      <c r="B8" s="1361" t="s">
        <v>57</v>
      </c>
      <c r="C8" s="1358">
        <v>1713</v>
      </c>
      <c r="D8" s="1353">
        <v>1649</v>
      </c>
      <c r="E8" s="1359">
        <f t="shared" si="3"/>
        <v>96.26386456509049</v>
      </c>
      <c r="F8" s="1358">
        <v>1408</v>
      </c>
      <c r="G8" s="1355">
        <v>1371</v>
      </c>
      <c r="H8" s="1359">
        <f t="shared" si="0"/>
        <v>97.3721590909091</v>
      </c>
      <c r="I8" s="1358">
        <v>1713</v>
      </c>
      <c r="J8" s="1355">
        <v>1546</v>
      </c>
      <c r="K8" s="1359">
        <f t="shared" si="1"/>
        <v>90.25102159953299</v>
      </c>
      <c r="L8" s="1360">
        <v>1727</v>
      </c>
      <c r="M8" s="1355">
        <v>1552</v>
      </c>
      <c r="N8" s="1359">
        <f t="shared" si="2"/>
        <v>89.86682107701216</v>
      </c>
    </row>
    <row r="9" spans="1:14" ht="18.75" customHeight="1">
      <c r="A9" s="1357">
        <v>5</v>
      </c>
      <c r="B9" s="1361" t="s">
        <v>227</v>
      </c>
      <c r="C9" s="1358">
        <v>1697</v>
      </c>
      <c r="D9" s="1353">
        <v>1666</v>
      </c>
      <c r="E9" s="1359">
        <f t="shared" si="3"/>
        <v>98.17324690630525</v>
      </c>
      <c r="F9" s="1358">
        <v>1380</v>
      </c>
      <c r="G9" s="1355">
        <v>1196</v>
      </c>
      <c r="H9" s="1359">
        <f t="shared" si="0"/>
        <v>86.66666666666667</v>
      </c>
      <c r="I9" s="1358">
        <v>1697</v>
      </c>
      <c r="J9" s="1355">
        <v>1541</v>
      </c>
      <c r="K9" s="1359">
        <f t="shared" si="1"/>
        <v>90.80730701237478</v>
      </c>
      <c r="L9" s="1360">
        <v>1900</v>
      </c>
      <c r="M9" s="1355">
        <v>1875</v>
      </c>
      <c r="N9" s="1359">
        <f t="shared" si="2"/>
        <v>98.68421052631578</v>
      </c>
    </row>
    <row r="10" spans="1:14" ht="18.75" customHeight="1">
      <c r="A10" s="1357">
        <v>6</v>
      </c>
      <c r="B10" s="1351" t="s">
        <v>28</v>
      </c>
      <c r="C10" s="1362">
        <v>690</v>
      </c>
      <c r="D10" s="1353">
        <v>660</v>
      </c>
      <c r="E10" s="1359">
        <f t="shared" si="3"/>
        <v>95.65217391304348</v>
      </c>
      <c r="F10" s="1362">
        <v>448</v>
      </c>
      <c r="G10" s="1363">
        <v>386</v>
      </c>
      <c r="H10" s="1364">
        <f t="shared" si="0"/>
        <v>86.16071428571429</v>
      </c>
      <c r="I10" s="1362">
        <v>690</v>
      </c>
      <c r="J10" s="1355">
        <v>622</v>
      </c>
      <c r="K10" s="1364">
        <f t="shared" si="1"/>
        <v>90.14492753623189</v>
      </c>
      <c r="L10" s="1360">
        <v>660</v>
      </c>
      <c r="M10" s="1355">
        <v>632</v>
      </c>
      <c r="N10" s="1364">
        <f t="shared" si="2"/>
        <v>95.75757575757575</v>
      </c>
    </row>
    <row r="11" spans="1:14" ht="18.75" customHeight="1">
      <c r="A11" s="1365">
        <v>7</v>
      </c>
      <c r="B11" s="1366" t="s">
        <v>228</v>
      </c>
      <c r="C11" s="1367">
        <v>754</v>
      </c>
      <c r="D11" s="1368">
        <v>725</v>
      </c>
      <c r="E11" s="1369">
        <f>D11/C11*100</f>
        <v>96.15384615384616</v>
      </c>
      <c r="F11" s="1367">
        <v>700</v>
      </c>
      <c r="G11" s="1370">
        <v>639</v>
      </c>
      <c r="H11" s="1369">
        <f t="shared" si="0"/>
        <v>91.28571428571428</v>
      </c>
      <c r="I11" s="1367">
        <v>754</v>
      </c>
      <c r="J11" s="1370">
        <v>690</v>
      </c>
      <c r="K11" s="1369">
        <f t="shared" si="1"/>
        <v>91.51193633952255</v>
      </c>
      <c r="L11" s="1371">
        <v>792</v>
      </c>
      <c r="M11" s="1370">
        <v>777</v>
      </c>
      <c r="N11" s="1369">
        <f t="shared" si="2"/>
        <v>98.10606060606061</v>
      </c>
    </row>
    <row r="12" spans="1:15" s="773" customFormat="1" ht="18.75" customHeight="1">
      <c r="A12" s="1783" t="s">
        <v>13</v>
      </c>
      <c r="B12" s="1783"/>
      <c r="C12" s="1311">
        <f>SUM(C5:C11)</f>
        <v>11214</v>
      </c>
      <c r="D12" s="1372">
        <f>SUM(D5:D11)</f>
        <v>10174</v>
      </c>
      <c r="E12" s="1373">
        <f t="shared" si="3"/>
        <v>90.7258783663278</v>
      </c>
      <c r="F12" s="1311">
        <f>SUM(F5:F11)</f>
        <v>9089</v>
      </c>
      <c r="G12" s="1311">
        <f>SUM(G5:G11)</f>
        <v>8506</v>
      </c>
      <c r="H12" s="1373">
        <f t="shared" si="0"/>
        <v>93.5856529871273</v>
      </c>
      <c r="I12" s="1311">
        <f>SUM(I5:I11)</f>
        <v>11214</v>
      </c>
      <c r="J12" s="1311">
        <f>SUM(J5:J11)</f>
        <v>10127</v>
      </c>
      <c r="K12" s="1373">
        <f t="shared" si="1"/>
        <v>90.306759407883</v>
      </c>
      <c r="L12" s="1311">
        <f>SUM(L5:L11)</f>
        <v>11737</v>
      </c>
      <c r="M12" s="1311">
        <f>SUM(M5:M11)</f>
        <v>10964</v>
      </c>
      <c r="N12" s="1373">
        <f t="shared" si="2"/>
        <v>93.4139899463236</v>
      </c>
      <c r="O12" s="1168"/>
    </row>
    <row r="13" spans="1:14" ht="36" customHeight="1">
      <c r="A13" s="144"/>
      <c r="B13" s="144"/>
      <c r="C13" s="360"/>
      <c r="D13" s="1374"/>
      <c r="E13" s="1312"/>
      <c r="F13" s="360"/>
      <c r="G13" s="360"/>
      <c r="H13" s="1312"/>
      <c r="I13" s="360"/>
      <c r="J13" s="360"/>
      <c r="K13" s="1312"/>
      <c r="L13" s="360"/>
      <c r="M13" s="360"/>
      <c r="N13" s="1312"/>
    </row>
    <row r="14" spans="1:17" ht="32.25" customHeight="1">
      <c r="A14" s="1801" t="s">
        <v>14</v>
      </c>
      <c r="B14" s="1803" t="s">
        <v>229</v>
      </c>
      <c r="C14" s="1795" t="s">
        <v>669</v>
      </c>
      <c r="D14" s="1796"/>
      <c r="E14" s="1797"/>
      <c r="F14" s="1790" t="s">
        <v>867</v>
      </c>
      <c r="G14" s="1791"/>
      <c r="H14" s="1792"/>
      <c r="I14" s="1808"/>
      <c r="J14" s="1809"/>
      <c r="K14" s="1809"/>
      <c r="L14" s="1313"/>
      <c r="M14" s="1313"/>
      <c r="N14" s="1313"/>
      <c r="O14" s="985"/>
      <c r="P14" s="985"/>
      <c r="Q14" s="985"/>
    </row>
    <row r="15" spans="1:14" ht="42.75" customHeight="1">
      <c r="A15" s="1802"/>
      <c r="B15" s="1804"/>
      <c r="C15" s="1309" t="str">
        <f>C4</f>
        <v>KH 2022
(Trẻ)</v>
      </c>
      <c r="D15" s="1349" t="str">
        <f>D4</f>
        <v>TH 12 Tháng</v>
      </c>
      <c r="E15" s="1310" t="s">
        <v>54</v>
      </c>
      <c r="F15" s="1309" t="str">
        <f>C4</f>
        <v>KH 2022
(Trẻ)</v>
      </c>
      <c r="G15" s="1274" t="str">
        <f>D4</f>
        <v>TH 12 Tháng</v>
      </c>
      <c r="H15" s="1310" t="s">
        <v>54</v>
      </c>
      <c r="I15" s="1314"/>
      <c r="J15" s="1315"/>
      <c r="K15" s="1316"/>
      <c r="L15" s="1315"/>
      <c r="M15" s="1316"/>
      <c r="N15" s="1316"/>
    </row>
    <row r="16" spans="1:14" ht="20.25" customHeight="1">
      <c r="A16" s="1350">
        <v>1</v>
      </c>
      <c r="B16" s="1375" t="str">
        <f>B5</f>
        <v>TP Tuyên Quang   </v>
      </c>
      <c r="C16" s="1376">
        <v>1899</v>
      </c>
      <c r="D16" s="1377">
        <v>1073</v>
      </c>
      <c r="E16" s="1378">
        <f aca="true" t="shared" si="4" ref="E16:E23">D16/C16*100</f>
        <v>56.50342285413375</v>
      </c>
      <c r="F16" s="1376">
        <v>1509</v>
      </c>
      <c r="G16" s="1379">
        <v>787</v>
      </c>
      <c r="H16" s="1380">
        <f aca="true" t="shared" si="5" ref="H16:H23">G16/F16*100</f>
        <v>52.15374420145792</v>
      </c>
      <c r="I16" s="1317"/>
      <c r="J16" s="1318"/>
      <c r="K16" s="1319"/>
      <c r="L16" s="1320"/>
      <c r="M16" s="1381"/>
      <c r="N16" s="1382"/>
    </row>
    <row r="17" spans="1:14" ht="20.25" customHeight="1">
      <c r="A17" s="1357">
        <v>2</v>
      </c>
      <c r="B17" s="1383" t="str">
        <f aca="true" t="shared" si="6" ref="B17:B22">B6</f>
        <v>H. Yên Sơn </v>
      </c>
      <c r="C17" s="1384">
        <v>2400</v>
      </c>
      <c r="D17" s="1377">
        <v>1641</v>
      </c>
      <c r="E17" s="1385">
        <f t="shared" si="4"/>
        <v>68.375</v>
      </c>
      <c r="F17" s="1384">
        <v>2400</v>
      </c>
      <c r="G17" s="1379">
        <v>1777</v>
      </c>
      <c r="H17" s="1386">
        <f t="shared" si="5"/>
        <v>74.04166666666666</v>
      </c>
      <c r="I17" s="1317"/>
      <c r="J17" s="1318"/>
      <c r="K17" s="1319"/>
      <c r="L17" s="1320"/>
      <c r="M17" s="1381"/>
      <c r="N17" s="1382"/>
    </row>
    <row r="18" spans="1:14" ht="20.25" customHeight="1">
      <c r="A18" s="1357">
        <v>3</v>
      </c>
      <c r="B18" s="1383" t="str">
        <f t="shared" si="6"/>
        <v>H. Sơn Dương </v>
      </c>
      <c r="C18" s="1384">
        <v>2896</v>
      </c>
      <c r="D18" s="1377">
        <v>2259</v>
      </c>
      <c r="E18" s="1385">
        <f t="shared" si="4"/>
        <v>78.00414364640883</v>
      </c>
      <c r="F18" s="1384">
        <v>2896</v>
      </c>
      <c r="G18" s="1379">
        <v>1897</v>
      </c>
      <c r="H18" s="1386">
        <f t="shared" si="5"/>
        <v>65.50414364640883</v>
      </c>
      <c r="I18" s="1317"/>
      <c r="J18" s="1318"/>
      <c r="K18" s="1319"/>
      <c r="L18" s="1320"/>
      <c r="M18" s="1381"/>
      <c r="N18" s="1382"/>
    </row>
    <row r="19" spans="1:14" ht="20.25" customHeight="1">
      <c r="A19" s="1357">
        <v>4</v>
      </c>
      <c r="B19" s="1383" t="str">
        <f t="shared" si="6"/>
        <v>H. Hàm Yên</v>
      </c>
      <c r="C19" s="1384">
        <v>1792</v>
      </c>
      <c r="D19" s="1377">
        <v>1333</v>
      </c>
      <c r="E19" s="1385">
        <f t="shared" si="4"/>
        <v>74.38616071428571</v>
      </c>
      <c r="F19" s="1384">
        <v>1792</v>
      </c>
      <c r="G19" s="1379">
        <v>1385</v>
      </c>
      <c r="H19" s="1386">
        <f t="shared" si="5"/>
        <v>77.28794642857143</v>
      </c>
      <c r="I19" s="1317"/>
      <c r="J19" s="1318"/>
      <c r="K19" s="1319"/>
      <c r="L19" s="1320"/>
      <c r="M19" s="1381"/>
      <c r="N19" s="1382"/>
    </row>
    <row r="20" spans="1:14" ht="20.25" customHeight="1">
      <c r="A20" s="1357">
        <v>5</v>
      </c>
      <c r="B20" s="1383" t="str">
        <f t="shared" si="6"/>
        <v>H. Chiêm Hoá</v>
      </c>
      <c r="C20" s="1384">
        <v>1730</v>
      </c>
      <c r="D20" s="1377">
        <v>1229</v>
      </c>
      <c r="E20" s="1385">
        <f t="shared" si="4"/>
        <v>71.04046242774567</v>
      </c>
      <c r="F20" s="1384">
        <v>1730</v>
      </c>
      <c r="G20" s="1379">
        <v>886</v>
      </c>
      <c r="H20" s="1386">
        <f t="shared" si="5"/>
        <v>51.213872832369944</v>
      </c>
      <c r="I20" s="1317"/>
      <c r="J20" s="1318"/>
      <c r="K20" s="1319"/>
      <c r="L20" s="1320"/>
      <c r="M20" s="1381"/>
      <c r="N20" s="1382"/>
    </row>
    <row r="21" spans="1:14" ht="20.25" customHeight="1">
      <c r="A21" s="1357">
        <v>6</v>
      </c>
      <c r="B21" s="1383" t="str">
        <f t="shared" si="6"/>
        <v>H. Na Hang</v>
      </c>
      <c r="C21" s="1384">
        <v>689</v>
      </c>
      <c r="D21" s="1377">
        <v>475</v>
      </c>
      <c r="E21" s="1385">
        <f t="shared" si="4"/>
        <v>68.94049346879537</v>
      </c>
      <c r="F21" s="1384">
        <v>689</v>
      </c>
      <c r="G21" s="1379">
        <v>582</v>
      </c>
      <c r="H21" s="1386">
        <f t="shared" si="5"/>
        <v>84.47024673439768</v>
      </c>
      <c r="I21" s="1317"/>
      <c r="J21" s="1318"/>
      <c r="K21" s="1319"/>
      <c r="L21" s="1320"/>
      <c r="M21" s="1381"/>
      <c r="N21" s="1382"/>
    </row>
    <row r="22" spans="1:14" ht="20.25" customHeight="1">
      <c r="A22" s="1357">
        <v>7</v>
      </c>
      <c r="B22" s="1387" t="str">
        <f t="shared" si="6"/>
        <v>H. Lâm Bình  </v>
      </c>
      <c r="C22" s="1388">
        <v>792</v>
      </c>
      <c r="D22" s="1377">
        <v>543</v>
      </c>
      <c r="E22" s="1385">
        <f t="shared" si="4"/>
        <v>68.56060606060606</v>
      </c>
      <c r="F22" s="1388">
        <v>792</v>
      </c>
      <c r="G22" s="1379">
        <v>629</v>
      </c>
      <c r="H22" s="1386">
        <f t="shared" si="5"/>
        <v>79.41919191919192</v>
      </c>
      <c r="I22" s="1317"/>
      <c r="J22" s="1318"/>
      <c r="K22" s="1319"/>
      <c r="L22" s="1320"/>
      <c r="M22" s="1381"/>
      <c r="N22" s="1382"/>
    </row>
    <row r="23" spans="1:14" ht="20.25" customHeight="1">
      <c r="A23" s="1690" t="s">
        <v>13</v>
      </c>
      <c r="B23" s="1690"/>
      <c r="C23" s="1389">
        <f>SUM(C16:C22)</f>
        <v>12198</v>
      </c>
      <c r="D23" s="1390">
        <f>SUM(D16:D22)</f>
        <v>8553</v>
      </c>
      <c r="E23" s="1391">
        <f t="shared" si="4"/>
        <v>70.11805213969502</v>
      </c>
      <c r="F23" s="1392">
        <f>SUM(F16:F22)</f>
        <v>11808</v>
      </c>
      <c r="G23" s="1392">
        <f>SUM(G16:G22)</f>
        <v>7943</v>
      </c>
      <c r="H23" s="1393">
        <f t="shared" si="5"/>
        <v>67.26795392953929</v>
      </c>
      <c r="I23" s="1321"/>
      <c r="J23" s="1322"/>
      <c r="K23" s="1323"/>
      <c r="L23" s="1324"/>
      <c r="M23" s="1394"/>
      <c r="N23" s="1394"/>
    </row>
    <row r="24" spans="1:11" s="773" customFormat="1" ht="18">
      <c r="A24" s="144"/>
      <c r="B24" s="144"/>
      <c r="C24" s="360"/>
      <c r="D24" s="1395"/>
      <c r="E24" s="362"/>
      <c r="F24" s="361"/>
      <c r="G24" s="361"/>
      <c r="H24" s="363"/>
      <c r="I24" s="945"/>
      <c r="J24" s="945"/>
      <c r="K24" s="946"/>
    </row>
    <row r="25" spans="1:14" s="773" customFormat="1" ht="29.25" customHeight="1" hidden="1">
      <c r="A25" s="1800" t="s">
        <v>45</v>
      </c>
      <c r="B25" s="1800"/>
      <c r="C25" s="1800"/>
      <c r="D25" s="1800"/>
      <c r="E25" s="1325"/>
      <c r="F25" s="945"/>
      <c r="G25" s="945"/>
      <c r="H25" s="946"/>
      <c r="I25" s="945"/>
      <c r="J25" s="945"/>
      <c r="K25" s="1325"/>
      <c r="M25" s="1396"/>
      <c r="N25" s="1396"/>
    </row>
    <row r="26" spans="1:14" s="773" customFormat="1" ht="18" hidden="1">
      <c r="A26" s="144"/>
      <c r="B26" s="144"/>
      <c r="C26" s="144"/>
      <c r="D26" s="1397"/>
      <c r="E26" s="1325"/>
      <c r="F26" s="945"/>
      <c r="G26" s="945"/>
      <c r="H26" s="946"/>
      <c r="I26" s="945"/>
      <c r="J26" s="945"/>
      <c r="K26" s="1325"/>
      <c r="M26" s="1396"/>
      <c r="N26" s="1396"/>
    </row>
    <row r="27" s="773" customFormat="1" ht="15" hidden="1">
      <c r="D27" s="952"/>
    </row>
    <row r="28" spans="1:14" s="773" customFormat="1" ht="18" hidden="1">
      <c r="A28" s="1793" t="s">
        <v>16</v>
      </c>
      <c r="B28" s="1793" t="s">
        <v>17</v>
      </c>
      <c r="C28" s="1787" t="s">
        <v>46</v>
      </c>
      <c r="D28" s="1788"/>
      <c r="E28" s="1789"/>
      <c r="F28" s="1787" t="s">
        <v>47</v>
      </c>
      <c r="G28" s="1788"/>
      <c r="H28" s="1789"/>
      <c r="I28" s="1787" t="s">
        <v>48</v>
      </c>
      <c r="J28" s="1788"/>
      <c r="K28" s="1789"/>
      <c r="L28" s="1787" t="s">
        <v>49</v>
      </c>
      <c r="M28" s="1788"/>
      <c r="N28" s="1789"/>
    </row>
    <row r="29" spans="1:14" s="773" customFormat="1" ht="30" hidden="1">
      <c r="A29" s="1794"/>
      <c r="B29" s="1794"/>
      <c r="C29" s="1326" t="s">
        <v>41</v>
      </c>
      <c r="D29" s="1398" t="s">
        <v>42</v>
      </c>
      <c r="E29" s="1326" t="s">
        <v>22</v>
      </c>
      <c r="F29" s="1326" t="s">
        <v>50</v>
      </c>
      <c r="G29" s="1326" t="s">
        <v>51</v>
      </c>
      <c r="H29" s="1326"/>
      <c r="I29" s="1326" t="s">
        <v>50</v>
      </c>
      <c r="J29" s="1326" t="s">
        <v>51</v>
      </c>
      <c r="K29" s="1326"/>
      <c r="L29" s="1326" t="s">
        <v>50</v>
      </c>
      <c r="M29" s="1326"/>
      <c r="N29" s="1326"/>
    </row>
    <row r="30" spans="1:14" s="773" customFormat="1" ht="18" hidden="1">
      <c r="A30" s="1327">
        <v>1</v>
      </c>
      <c r="B30" s="1328" t="s">
        <v>43</v>
      </c>
      <c r="C30" s="1329">
        <v>2400</v>
      </c>
      <c r="D30" s="1399" t="e">
        <f>#REF!+'[3]TCMR'!$E$33</f>
        <v>#REF!</v>
      </c>
      <c r="E30" s="1330" t="e">
        <f aca="true" t="shared" si="7" ref="E30:E35">D30/C30*100</f>
        <v>#REF!</v>
      </c>
      <c r="F30" s="1331">
        <v>14</v>
      </c>
      <c r="G30" s="1332">
        <v>0</v>
      </c>
      <c r="H30" s="1333"/>
      <c r="I30" s="1331">
        <v>1</v>
      </c>
      <c r="J30" s="1332"/>
      <c r="K30" s="1333"/>
      <c r="L30" s="1331"/>
      <c r="M30" s="1332"/>
      <c r="N30" s="1333"/>
    </row>
    <row r="31" spans="1:14" s="773" customFormat="1" ht="18" hidden="1">
      <c r="A31" s="1334">
        <v>2</v>
      </c>
      <c r="B31" s="1335" t="s">
        <v>24</v>
      </c>
      <c r="C31" s="1336">
        <v>3758</v>
      </c>
      <c r="D31" s="1400" t="e">
        <f>#REF!+'[3]TCMR'!$E$34</f>
        <v>#REF!</v>
      </c>
      <c r="E31" s="1337" t="e">
        <f t="shared" si="7"/>
        <v>#REF!</v>
      </c>
      <c r="F31" s="1338">
        <v>32</v>
      </c>
      <c r="G31" s="1339">
        <v>0</v>
      </c>
      <c r="H31" s="1340"/>
      <c r="I31" s="1338">
        <v>2</v>
      </c>
      <c r="J31" s="1339"/>
      <c r="K31" s="1340"/>
      <c r="L31" s="1338"/>
      <c r="M31" s="1339"/>
      <c r="N31" s="1340"/>
    </row>
    <row r="32" spans="1:14" s="773" customFormat="1" ht="18" hidden="1">
      <c r="A32" s="1334">
        <v>3</v>
      </c>
      <c r="B32" s="1335" t="s">
        <v>25</v>
      </c>
      <c r="C32" s="1336">
        <v>3894</v>
      </c>
      <c r="D32" s="1400" t="e">
        <f>#REF!+'[3]TCMR'!$E$35</f>
        <v>#REF!</v>
      </c>
      <c r="E32" s="1337" t="e">
        <f t="shared" si="7"/>
        <v>#REF!</v>
      </c>
      <c r="F32" s="1338">
        <v>34</v>
      </c>
      <c r="G32" s="1339">
        <v>4</v>
      </c>
      <c r="H32" s="1340"/>
      <c r="I32" s="1338">
        <v>2</v>
      </c>
      <c r="J32" s="1339"/>
      <c r="K32" s="1340"/>
      <c r="L32" s="1338"/>
      <c r="M32" s="1339"/>
      <c r="N32" s="1340"/>
    </row>
    <row r="33" spans="1:14" s="773" customFormat="1" ht="18" hidden="1">
      <c r="A33" s="1334">
        <v>4</v>
      </c>
      <c r="B33" s="1335" t="s">
        <v>26</v>
      </c>
      <c r="C33" s="1336">
        <v>2284</v>
      </c>
      <c r="D33" s="1400" t="e">
        <f>#REF!+'[3]TCMR'!$E$36</f>
        <v>#REF!</v>
      </c>
      <c r="E33" s="1337" t="e">
        <f t="shared" si="7"/>
        <v>#REF!</v>
      </c>
      <c r="F33" s="1338">
        <v>20</v>
      </c>
      <c r="G33" s="1339">
        <v>0</v>
      </c>
      <c r="H33" s="1340"/>
      <c r="I33" s="1338">
        <v>1</v>
      </c>
      <c r="J33" s="1339"/>
      <c r="K33" s="1340"/>
      <c r="L33" s="1338"/>
      <c r="M33" s="1339"/>
      <c r="N33" s="1340"/>
    </row>
    <row r="34" spans="1:14" s="773" customFormat="1" ht="18" hidden="1">
      <c r="A34" s="1334">
        <v>5</v>
      </c>
      <c r="B34" s="1335" t="s">
        <v>27</v>
      </c>
      <c r="C34" s="1336">
        <v>3514</v>
      </c>
      <c r="D34" s="1400" t="e">
        <f>#REF!+'[3]TCMR'!$E$37</f>
        <v>#REF!</v>
      </c>
      <c r="E34" s="1337" t="e">
        <f t="shared" si="7"/>
        <v>#REF!</v>
      </c>
      <c r="F34" s="1338">
        <v>32</v>
      </c>
      <c r="G34" s="1339">
        <v>2</v>
      </c>
      <c r="H34" s="1340"/>
      <c r="I34" s="1338">
        <v>1</v>
      </c>
      <c r="J34" s="1339"/>
      <c r="K34" s="1340"/>
      <c r="L34" s="1338"/>
      <c r="M34" s="1339"/>
      <c r="N34" s="1340"/>
    </row>
    <row r="35" spans="1:14" s="773" customFormat="1" ht="18" hidden="1">
      <c r="A35" s="1334">
        <v>6</v>
      </c>
      <c r="B35" s="1335" t="s">
        <v>28</v>
      </c>
      <c r="C35" s="1336">
        <v>2170</v>
      </c>
      <c r="D35" s="1400" t="e">
        <f>#REF!+'[3]TCMR'!$E$38</f>
        <v>#REF!</v>
      </c>
      <c r="E35" s="1337" t="e">
        <f t="shared" si="7"/>
        <v>#REF!</v>
      </c>
      <c r="F35" s="1338">
        <v>22</v>
      </c>
      <c r="G35" s="1339">
        <v>1</v>
      </c>
      <c r="H35" s="1340"/>
      <c r="I35" s="1338">
        <v>2</v>
      </c>
      <c r="J35" s="1339"/>
      <c r="K35" s="1340"/>
      <c r="L35" s="1338"/>
      <c r="M35" s="1339"/>
      <c r="N35" s="1340"/>
    </row>
    <row r="36" spans="1:14" s="773" customFormat="1" ht="18" hidden="1">
      <c r="A36" s="1341">
        <v>7</v>
      </c>
      <c r="B36" s="1342" t="s">
        <v>44</v>
      </c>
      <c r="C36" s="1343"/>
      <c r="D36" s="1401"/>
      <c r="E36" s="1344"/>
      <c r="F36" s="1345">
        <v>5</v>
      </c>
      <c r="G36" s="1345"/>
      <c r="H36" s="1346"/>
      <c r="I36" s="1345"/>
      <c r="J36" s="1345"/>
      <c r="K36" s="1346"/>
      <c r="L36" s="1345"/>
      <c r="M36" s="1345"/>
      <c r="N36" s="1346"/>
    </row>
    <row r="37" spans="1:14" s="773" customFormat="1" ht="18.75" hidden="1">
      <c r="A37" s="1799" t="s">
        <v>2</v>
      </c>
      <c r="B37" s="1799"/>
      <c r="C37" s="1347">
        <f>SUM(C30:C36)</f>
        <v>18020</v>
      </c>
      <c r="D37" s="1402" t="e">
        <f aca="true" t="shared" si="8" ref="D37:N37">SUM(D30:D36)</f>
        <v>#REF!</v>
      </c>
      <c r="E37" s="1348" t="e">
        <f>D37/C37*100</f>
        <v>#REF!</v>
      </c>
      <c r="F37" s="1347">
        <f t="shared" si="8"/>
        <v>159</v>
      </c>
      <c r="G37" s="1347">
        <f t="shared" si="8"/>
        <v>7</v>
      </c>
      <c r="H37" s="1347">
        <f t="shared" si="8"/>
        <v>0</v>
      </c>
      <c r="I37" s="1347">
        <f t="shared" si="8"/>
        <v>9</v>
      </c>
      <c r="J37" s="1347">
        <f t="shared" si="8"/>
        <v>0</v>
      </c>
      <c r="K37" s="1347">
        <f t="shared" si="8"/>
        <v>0</v>
      </c>
      <c r="L37" s="1347">
        <f t="shared" si="8"/>
        <v>0</v>
      </c>
      <c r="M37" s="1347">
        <f t="shared" si="8"/>
        <v>0</v>
      </c>
      <c r="N37" s="1347">
        <f t="shared" si="8"/>
        <v>0</v>
      </c>
    </row>
    <row r="38" s="773" customFormat="1" ht="15" hidden="1">
      <c r="D38" s="952"/>
    </row>
    <row r="39" spans="1:2" ht="18">
      <c r="A39" s="773"/>
      <c r="B39" s="25"/>
    </row>
    <row r="40" spans="1:2" ht="15">
      <c r="A40" s="773"/>
      <c r="B40" s="773"/>
    </row>
    <row r="41" spans="1:2" ht="15">
      <c r="A41" s="773"/>
      <c r="B41" s="773"/>
    </row>
  </sheetData>
  <sheetProtection/>
  <mergeCells count="22">
    <mergeCell ref="I3:K3"/>
    <mergeCell ref="A14:A15"/>
    <mergeCell ref="B14:B15"/>
    <mergeCell ref="A23:B23"/>
    <mergeCell ref="A12:B12"/>
    <mergeCell ref="A28:A29"/>
    <mergeCell ref="A1:N1"/>
    <mergeCell ref="A37:B37"/>
    <mergeCell ref="A25:D25"/>
    <mergeCell ref="A3:A4"/>
    <mergeCell ref="B3:B4"/>
    <mergeCell ref="C3:E3"/>
    <mergeCell ref="L3:N3"/>
    <mergeCell ref="F3:H3"/>
    <mergeCell ref="I28:K28"/>
    <mergeCell ref="L28:N28"/>
    <mergeCell ref="F28:H28"/>
    <mergeCell ref="F14:H14"/>
    <mergeCell ref="C28:E28"/>
    <mergeCell ref="B28:B29"/>
    <mergeCell ref="C14:E14"/>
    <mergeCell ref="I14:K14"/>
  </mergeCells>
  <printOptions/>
  <pageMargins left="0.39" right="0.21" top="0.32" bottom="0.38" header="0.2" footer="0.2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V41"/>
  <sheetViews>
    <sheetView zoomScalePageLayoutView="0" workbookViewId="0" topLeftCell="A1">
      <pane xSplit="2" ySplit="3" topLeftCell="F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4" sqref="A1:IV16384"/>
    </sheetView>
  </sheetViews>
  <sheetFormatPr defaultColWidth="8.8984375" defaultRowHeight="15"/>
  <cols>
    <col min="1" max="1" width="3.5" style="773" customWidth="1"/>
    <col min="2" max="2" width="22.59765625" style="773" customWidth="1"/>
    <col min="3" max="4" width="9.5" style="1219" customWidth="1"/>
    <col min="5" max="5" width="7.69921875" style="1219" customWidth="1"/>
    <col min="6" max="6" width="9.59765625" style="773" customWidth="1"/>
    <col min="7" max="7" width="9.5" style="773" customWidth="1"/>
    <col min="8" max="8" width="6.59765625" style="773" customWidth="1"/>
    <col min="9" max="9" width="9.8984375" style="773" customWidth="1"/>
    <col min="10" max="10" width="9.59765625" style="773" customWidth="1"/>
    <col min="11" max="11" width="6.3984375" style="773" customWidth="1"/>
    <col min="12" max="12" width="9.8984375" style="773" customWidth="1"/>
    <col min="13" max="13" width="9.59765625" style="773" customWidth="1"/>
    <col min="14" max="14" width="6.69921875" style="773" customWidth="1"/>
    <col min="15" max="15" width="7.5" style="1407" customWidth="1"/>
    <col min="16" max="16" width="13.69921875" style="1407" bestFit="1" customWidth="1"/>
    <col min="17" max="22" width="9" style="1407" customWidth="1"/>
    <col min="23" max="16384" width="8.8984375" style="1219" customWidth="1"/>
  </cols>
  <sheetData>
    <row r="1" spans="1:14" ht="31.5" customHeight="1">
      <c r="A1" s="1816" t="s">
        <v>897</v>
      </c>
      <c r="B1" s="1816"/>
      <c r="C1" s="1816"/>
      <c r="D1" s="1816"/>
      <c r="E1" s="1816"/>
      <c r="F1" s="1816"/>
      <c r="G1" s="1816"/>
      <c r="H1" s="1816"/>
      <c r="I1" s="1816"/>
      <c r="J1" s="1816"/>
      <c r="K1" s="1816"/>
      <c r="L1" s="1816"/>
      <c r="M1" s="1816"/>
      <c r="N1" s="1816"/>
    </row>
    <row r="2" spans="1:14" ht="32.25" customHeight="1">
      <c r="A2" s="1629" t="s">
        <v>586</v>
      </c>
      <c r="B2" s="1739" t="s">
        <v>229</v>
      </c>
      <c r="C2" s="1820" t="s">
        <v>300</v>
      </c>
      <c r="D2" s="1821"/>
      <c r="E2" s="1822"/>
      <c r="F2" s="1795" t="str">
        <f>'BC TH 12T (PL2)'!B83</f>
        <v>Kiểm tra VSMT công cộng</v>
      </c>
      <c r="G2" s="1796"/>
      <c r="H2" s="1797"/>
      <c r="I2" s="1795" t="s">
        <v>301</v>
      </c>
      <c r="J2" s="1796"/>
      <c r="K2" s="1797"/>
      <c r="L2" s="1817" t="s">
        <v>231</v>
      </c>
      <c r="M2" s="1818"/>
      <c r="N2" s="1819"/>
    </row>
    <row r="3" spans="1:14" ht="31.5" customHeight="1">
      <c r="A3" s="1630"/>
      <c r="B3" s="1696"/>
      <c r="C3" s="1274" t="s">
        <v>929</v>
      </c>
      <c r="D3" s="1274" t="s">
        <v>886</v>
      </c>
      <c r="E3" s="943" t="s">
        <v>54</v>
      </c>
      <c r="F3" s="1274" t="str">
        <f>C3</f>
        <v>KH 2022 (Mẫu)</v>
      </c>
      <c r="G3" s="1274" t="str">
        <f>D3</f>
        <v>TH 12 Tháng</v>
      </c>
      <c r="H3" s="943" t="s">
        <v>54</v>
      </c>
      <c r="I3" s="943" t="s">
        <v>230</v>
      </c>
      <c r="J3" s="1274" t="str">
        <f>D3</f>
        <v>TH 12 Tháng</v>
      </c>
      <c r="K3" s="943" t="s">
        <v>54</v>
      </c>
      <c r="L3" s="943" t="s">
        <v>230</v>
      </c>
      <c r="M3" s="1274" t="str">
        <f>D3</f>
        <v>TH 12 Tháng</v>
      </c>
      <c r="N3" s="943" t="s">
        <v>54</v>
      </c>
    </row>
    <row r="4" spans="1:22" s="1416" customFormat="1" ht="18.75" customHeight="1">
      <c r="A4" s="1408">
        <v>1</v>
      </c>
      <c r="B4" s="1409" t="s">
        <v>103</v>
      </c>
      <c r="C4" s="383">
        <v>0</v>
      </c>
      <c r="D4" s="383">
        <v>0</v>
      </c>
      <c r="E4" s="383">
        <v>0</v>
      </c>
      <c r="F4" s="1410">
        <v>75</v>
      </c>
      <c r="G4" s="1410">
        <v>82</v>
      </c>
      <c r="H4" s="1411">
        <f aca="true" t="shared" si="0" ref="H4:H10">G4/F4*100</f>
        <v>109.33333333333333</v>
      </c>
      <c r="I4" s="1410">
        <v>2949</v>
      </c>
      <c r="J4" s="1412">
        <v>2977</v>
      </c>
      <c r="K4" s="1411">
        <f aca="true" t="shared" si="1" ref="K4:K10">J4/I4*100</f>
        <v>100.94947439810105</v>
      </c>
      <c r="L4" s="1413">
        <v>34947</v>
      </c>
      <c r="M4" s="1414">
        <v>33663</v>
      </c>
      <c r="N4" s="1411">
        <f aca="true" t="shared" si="2" ref="N4:N10">M4/L4*100</f>
        <v>96.32586488110567</v>
      </c>
      <c r="O4" s="1415"/>
      <c r="P4" s="1415"/>
      <c r="Q4" s="1415"/>
      <c r="R4" s="1415"/>
      <c r="S4" s="1415"/>
      <c r="T4" s="1415"/>
      <c r="U4" s="1415"/>
      <c r="V4" s="1415"/>
    </row>
    <row r="5" spans="1:22" s="1416" customFormat="1" ht="18.75" customHeight="1">
      <c r="A5" s="1417">
        <v>2</v>
      </c>
      <c r="B5" s="1418" t="s">
        <v>156</v>
      </c>
      <c r="C5" s="383">
        <v>0</v>
      </c>
      <c r="D5" s="1419">
        <v>2</v>
      </c>
      <c r="E5" s="383">
        <v>0</v>
      </c>
      <c r="F5" s="1420">
        <v>155</v>
      </c>
      <c r="G5" s="1421">
        <v>158</v>
      </c>
      <c r="H5" s="1422">
        <f t="shared" si="0"/>
        <v>101.93548387096773</v>
      </c>
      <c r="I5" s="1420">
        <v>4809</v>
      </c>
      <c r="J5" s="1412">
        <v>4841</v>
      </c>
      <c r="K5" s="1422">
        <f t="shared" si="1"/>
        <v>100.66541900603036</v>
      </c>
      <c r="L5" s="1423">
        <v>39526</v>
      </c>
      <c r="M5" s="1414">
        <v>33467</v>
      </c>
      <c r="N5" s="1422">
        <f t="shared" si="2"/>
        <v>84.67084956737338</v>
      </c>
      <c r="O5" s="1415"/>
      <c r="P5" s="1415"/>
      <c r="Q5" s="1415"/>
      <c r="R5" s="1415"/>
      <c r="S5" s="1415"/>
      <c r="T5" s="1415"/>
      <c r="U5" s="1415"/>
      <c r="V5" s="1415"/>
    </row>
    <row r="6" spans="1:22" s="1416" customFormat="1" ht="18.75" customHeight="1">
      <c r="A6" s="1417">
        <v>3</v>
      </c>
      <c r="B6" s="1418" t="s">
        <v>155</v>
      </c>
      <c r="C6" s="1419">
        <v>24</v>
      </c>
      <c r="D6" s="1419">
        <v>24</v>
      </c>
      <c r="E6" s="1424">
        <f>D6/C6*100</f>
        <v>100</v>
      </c>
      <c r="F6" s="1420">
        <v>170</v>
      </c>
      <c r="G6" s="1421">
        <v>170</v>
      </c>
      <c r="H6" s="1422">
        <f t="shared" si="0"/>
        <v>100</v>
      </c>
      <c r="I6" s="1420">
        <v>5131</v>
      </c>
      <c r="J6" s="1412">
        <v>5159</v>
      </c>
      <c r="K6" s="1422">
        <f t="shared" si="1"/>
        <v>100.54570259208731</v>
      </c>
      <c r="L6" s="1423">
        <v>49412</v>
      </c>
      <c r="M6" s="1414">
        <v>37171</v>
      </c>
      <c r="N6" s="1422">
        <f t="shared" si="2"/>
        <v>75.22666558730673</v>
      </c>
      <c r="O6" s="1415"/>
      <c r="P6" s="1415"/>
      <c r="Q6" s="1415"/>
      <c r="R6" s="1415"/>
      <c r="S6" s="1415"/>
      <c r="T6" s="1415"/>
      <c r="U6" s="1415"/>
      <c r="V6" s="1415"/>
    </row>
    <row r="7" spans="1:22" s="1416" customFormat="1" ht="18.75" customHeight="1">
      <c r="A7" s="1417">
        <v>4</v>
      </c>
      <c r="B7" s="1418" t="s">
        <v>57</v>
      </c>
      <c r="C7" s="1419">
        <v>24</v>
      </c>
      <c r="D7" s="1419">
        <v>24</v>
      </c>
      <c r="E7" s="1424">
        <f aca="true" t="shared" si="3" ref="E7:E14">D7/C7*100</f>
        <v>100</v>
      </c>
      <c r="F7" s="1420">
        <v>95</v>
      </c>
      <c r="G7" s="1421">
        <v>95</v>
      </c>
      <c r="H7" s="1422">
        <f t="shared" si="0"/>
        <v>100</v>
      </c>
      <c r="I7" s="1420">
        <v>3283</v>
      </c>
      <c r="J7" s="1412">
        <v>3289</v>
      </c>
      <c r="K7" s="1422">
        <f t="shared" si="1"/>
        <v>100.18275967103258</v>
      </c>
      <c r="L7" s="1423">
        <v>31627</v>
      </c>
      <c r="M7" s="1414">
        <v>24589</v>
      </c>
      <c r="N7" s="1422">
        <f t="shared" si="2"/>
        <v>77.74686185853858</v>
      </c>
      <c r="O7" s="1415"/>
      <c r="P7" s="1415"/>
      <c r="Q7" s="1415"/>
      <c r="R7" s="1415"/>
      <c r="S7" s="1415"/>
      <c r="T7" s="1415"/>
      <c r="U7" s="1415"/>
      <c r="V7" s="1415"/>
    </row>
    <row r="8" spans="1:22" s="1416" customFormat="1" ht="18.75" customHeight="1">
      <c r="A8" s="1417">
        <v>5</v>
      </c>
      <c r="B8" s="1418" t="s">
        <v>227</v>
      </c>
      <c r="C8" s="1419">
        <v>24</v>
      </c>
      <c r="D8" s="1419">
        <v>24</v>
      </c>
      <c r="E8" s="1424">
        <f t="shared" si="3"/>
        <v>100</v>
      </c>
      <c r="F8" s="1420">
        <v>135</v>
      </c>
      <c r="G8" s="1421">
        <v>136</v>
      </c>
      <c r="H8" s="1422">
        <f t="shared" si="0"/>
        <v>100.74074074074073</v>
      </c>
      <c r="I8" s="1420">
        <v>3643</v>
      </c>
      <c r="J8" s="1412">
        <v>3649</v>
      </c>
      <c r="K8" s="1422">
        <f t="shared" si="1"/>
        <v>100.16469942355202</v>
      </c>
      <c r="L8" s="1423">
        <v>30980</v>
      </c>
      <c r="M8" s="1414">
        <v>27285</v>
      </c>
      <c r="N8" s="1422">
        <f t="shared" si="2"/>
        <v>88.07295029051001</v>
      </c>
      <c r="O8" s="1415"/>
      <c r="P8" s="1415"/>
      <c r="Q8" s="1415"/>
      <c r="R8" s="1415"/>
      <c r="S8" s="1415"/>
      <c r="T8" s="1415"/>
      <c r="U8" s="1415"/>
      <c r="V8" s="1415"/>
    </row>
    <row r="9" spans="1:22" s="1416" customFormat="1" ht="18.75" customHeight="1">
      <c r="A9" s="1417">
        <v>6</v>
      </c>
      <c r="B9" s="1418" t="s">
        <v>28</v>
      </c>
      <c r="C9" s="1419">
        <v>24</v>
      </c>
      <c r="D9" s="1419">
        <v>24</v>
      </c>
      <c r="E9" s="1424">
        <f t="shared" si="3"/>
        <v>100</v>
      </c>
      <c r="F9" s="1420">
        <v>65</v>
      </c>
      <c r="G9" s="1425">
        <v>66</v>
      </c>
      <c r="H9" s="1422">
        <f t="shared" si="0"/>
        <v>101.53846153846153</v>
      </c>
      <c r="I9" s="1420">
        <v>1169</v>
      </c>
      <c r="J9" s="1412">
        <v>1171</v>
      </c>
      <c r="K9" s="1422">
        <f t="shared" si="1"/>
        <v>100.1710863986313</v>
      </c>
      <c r="L9" s="1423">
        <v>10249</v>
      </c>
      <c r="M9" s="1414">
        <v>6708</v>
      </c>
      <c r="N9" s="1422">
        <f t="shared" si="2"/>
        <v>65.4502878329593</v>
      </c>
      <c r="O9" s="1415"/>
      <c r="P9" s="1415"/>
      <c r="Q9" s="1415"/>
      <c r="R9" s="1415"/>
      <c r="S9" s="1415"/>
      <c r="T9" s="1415"/>
      <c r="U9" s="1415"/>
      <c r="V9" s="1415"/>
    </row>
    <row r="10" spans="1:22" s="1416" customFormat="1" ht="18.75" customHeight="1">
      <c r="A10" s="1417">
        <v>7</v>
      </c>
      <c r="B10" s="1418" t="s">
        <v>107</v>
      </c>
      <c r="C10" s="1419">
        <v>24</v>
      </c>
      <c r="D10" s="1419">
        <v>24</v>
      </c>
      <c r="E10" s="1424">
        <f t="shared" si="3"/>
        <v>100</v>
      </c>
      <c r="F10" s="1420">
        <v>45</v>
      </c>
      <c r="G10" s="1425">
        <v>45</v>
      </c>
      <c r="H10" s="1422">
        <f t="shared" si="0"/>
        <v>100</v>
      </c>
      <c r="I10" s="1420">
        <v>912</v>
      </c>
      <c r="J10" s="1412">
        <v>915</v>
      </c>
      <c r="K10" s="1422">
        <f t="shared" si="1"/>
        <v>100.32894736842107</v>
      </c>
      <c r="L10" s="1423">
        <v>11110</v>
      </c>
      <c r="M10" s="1414">
        <v>7640</v>
      </c>
      <c r="N10" s="1422">
        <f t="shared" si="2"/>
        <v>68.76687668766877</v>
      </c>
      <c r="O10" s="1415"/>
      <c r="P10" s="1415"/>
      <c r="Q10" s="1111"/>
      <c r="R10" s="1415"/>
      <c r="S10" s="1415"/>
      <c r="T10" s="1415"/>
      <c r="U10" s="1415"/>
      <c r="V10" s="1415"/>
    </row>
    <row r="11" spans="1:22" s="1416" customFormat="1" ht="21.75" customHeight="1">
      <c r="A11" s="1417">
        <v>8</v>
      </c>
      <c r="B11" s="1426" t="s">
        <v>762</v>
      </c>
      <c r="C11" s="1427">
        <v>48</v>
      </c>
      <c r="D11" s="1414">
        <f>C11</f>
        <v>48</v>
      </c>
      <c r="E11" s="1424">
        <f t="shared" si="3"/>
        <v>100</v>
      </c>
      <c r="F11" s="1420"/>
      <c r="G11" s="383"/>
      <c r="H11" s="1422"/>
      <c r="I11" s="1420"/>
      <c r="J11" s="1428"/>
      <c r="K11" s="1422"/>
      <c r="L11" s="1423"/>
      <c r="M11" s="1414"/>
      <c r="N11" s="1422"/>
      <c r="O11" s="1415"/>
      <c r="P11" s="1403"/>
      <c r="Q11" s="1415"/>
      <c r="R11" s="1415"/>
      <c r="S11" s="1415"/>
      <c r="T11" s="1415"/>
      <c r="U11" s="1415"/>
      <c r="V11" s="1415"/>
    </row>
    <row r="12" spans="1:22" s="1416" customFormat="1" ht="33" customHeight="1">
      <c r="A12" s="1417">
        <v>9</v>
      </c>
      <c r="B12" s="1429" t="s">
        <v>930</v>
      </c>
      <c r="C12" s="1427">
        <v>190</v>
      </c>
      <c r="D12" s="1414">
        <v>373</v>
      </c>
      <c r="E12" s="1424">
        <f t="shared" si="3"/>
        <v>196.31578947368422</v>
      </c>
      <c r="F12" s="1420"/>
      <c r="G12" s="383"/>
      <c r="H12" s="1422"/>
      <c r="I12" s="1420"/>
      <c r="J12" s="1428"/>
      <c r="K12" s="1422"/>
      <c r="L12" s="1423"/>
      <c r="M12" s="1414"/>
      <c r="N12" s="1422"/>
      <c r="O12" s="1415"/>
      <c r="P12" s="1415"/>
      <c r="Q12" s="1415"/>
      <c r="R12" s="1415"/>
      <c r="S12" s="1415"/>
      <c r="T12" s="1415"/>
      <c r="U12" s="1415"/>
      <c r="V12" s="1415"/>
    </row>
    <row r="13" spans="1:22" s="1416" customFormat="1" ht="18.75" customHeight="1">
      <c r="A13" s="1417">
        <v>10</v>
      </c>
      <c r="B13" s="250" t="s">
        <v>104</v>
      </c>
      <c r="C13" s="1419">
        <v>100</v>
      </c>
      <c r="D13" s="1430">
        <v>172</v>
      </c>
      <c r="E13" s="1424">
        <f t="shared" si="3"/>
        <v>172</v>
      </c>
      <c r="F13" s="1420"/>
      <c r="G13" s="383"/>
      <c r="H13" s="1422"/>
      <c r="I13" s="1420">
        <v>1100</v>
      </c>
      <c r="J13" s="1412">
        <v>792</v>
      </c>
      <c r="K13" s="1422">
        <f>J13/I13*100</f>
        <v>72</v>
      </c>
      <c r="L13" s="1423"/>
      <c r="M13" s="383">
        <v>0</v>
      </c>
      <c r="N13" s="1422"/>
      <c r="O13" s="1415"/>
      <c r="P13" s="1415"/>
      <c r="Q13" s="1415"/>
      <c r="R13" s="1415"/>
      <c r="S13" s="1415"/>
      <c r="T13" s="1415"/>
      <c r="U13" s="1415"/>
      <c r="V13" s="1415"/>
    </row>
    <row r="14" spans="1:22" s="774" customFormat="1" ht="22.5" customHeight="1">
      <c r="A14" s="1758" t="s">
        <v>13</v>
      </c>
      <c r="B14" s="1758"/>
      <c r="C14" s="948">
        <f>SUM(C4:C13)</f>
        <v>458</v>
      </c>
      <c r="D14" s="948">
        <f>SUM(D4:D13)</f>
        <v>715</v>
      </c>
      <c r="E14" s="1431">
        <f t="shared" si="3"/>
        <v>156.11353711790392</v>
      </c>
      <c r="F14" s="948">
        <f>SUM(F4:F13)</f>
        <v>740</v>
      </c>
      <c r="G14" s="948">
        <f>SUM(G4:G13)</f>
        <v>752</v>
      </c>
      <c r="H14" s="1290">
        <f>G14/F14*100</f>
        <v>101.62162162162163</v>
      </c>
      <c r="I14" s="948">
        <f>SUM(I4:I13)</f>
        <v>22996</v>
      </c>
      <c r="J14" s="1432">
        <f>SUM(J4:J13)</f>
        <v>22793</v>
      </c>
      <c r="K14" s="1290">
        <f>J14/I14*100</f>
        <v>99.11723778048356</v>
      </c>
      <c r="L14" s="1433">
        <f>SUM(L4:L13)</f>
        <v>207851</v>
      </c>
      <c r="M14" s="1089">
        <f>SUM(M4:M13)</f>
        <v>170523</v>
      </c>
      <c r="N14" s="1290">
        <f>M14/L14*100</f>
        <v>82.04098127985912</v>
      </c>
      <c r="O14" s="1111"/>
      <c r="P14" s="1111"/>
      <c r="Q14" s="1111"/>
      <c r="R14" s="1111"/>
      <c r="S14" s="1111"/>
      <c r="T14" s="1111"/>
      <c r="U14" s="1111"/>
      <c r="V14" s="1111"/>
    </row>
    <row r="15" spans="1:11" ht="25.5" customHeight="1">
      <c r="A15" s="218"/>
      <c r="B15" s="218"/>
      <c r="C15" s="1404"/>
      <c r="D15" s="1404"/>
      <c r="E15" s="1404"/>
      <c r="F15" s="1404"/>
      <c r="G15" s="1405"/>
      <c r="H15" s="1404"/>
      <c r="I15" s="1404"/>
      <c r="J15" s="1434"/>
      <c r="K15" s="1404"/>
    </row>
    <row r="16" spans="1:14" ht="28.5" customHeight="1">
      <c r="A16" s="1811" t="s">
        <v>14</v>
      </c>
      <c r="B16" s="1739" t="s">
        <v>229</v>
      </c>
      <c r="C16" s="1813" t="s">
        <v>232</v>
      </c>
      <c r="D16" s="1814"/>
      <c r="E16" s="1815"/>
      <c r="F16" s="1813" t="s">
        <v>233</v>
      </c>
      <c r="G16" s="1814"/>
      <c r="H16" s="1815"/>
      <c r="I16" s="1810" t="s">
        <v>234</v>
      </c>
      <c r="J16" s="1810"/>
      <c r="K16" s="1810"/>
      <c r="L16" s="1810" t="s">
        <v>794</v>
      </c>
      <c r="M16" s="1810"/>
      <c r="N16" s="1810"/>
    </row>
    <row r="17" spans="1:17" ht="36" customHeight="1">
      <c r="A17" s="1812"/>
      <c r="B17" s="1696"/>
      <c r="C17" s="943" t="s">
        <v>230</v>
      </c>
      <c r="D17" s="1274" t="str">
        <f>D3</f>
        <v>TH 12 Tháng</v>
      </c>
      <c r="E17" s="943" t="s">
        <v>54</v>
      </c>
      <c r="F17" s="943" t="s">
        <v>230</v>
      </c>
      <c r="G17" s="1274" t="str">
        <f>D3</f>
        <v>TH 12 Tháng</v>
      </c>
      <c r="H17" s="943" t="s">
        <v>54</v>
      </c>
      <c r="I17" s="1196" t="s">
        <v>230</v>
      </c>
      <c r="J17" s="1274" t="str">
        <f>D3</f>
        <v>TH 12 Tháng</v>
      </c>
      <c r="K17" s="943" t="s">
        <v>54</v>
      </c>
      <c r="L17" s="943" t="s">
        <v>230</v>
      </c>
      <c r="M17" s="1274" t="str">
        <f>D3</f>
        <v>TH 12 Tháng</v>
      </c>
      <c r="N17" s="943" t="s">
        <v>54</v>
      </c>
      <c r="Q17" s="28"/>
    </row>
    <row r="18" spans="1:15" ht="18.75" customHeight="1">
      <c r="A18" s="1408">
        <v>1</v>
      </c>
      <c r="B18" s="1435" t="str">
        <f>B4</f>
        <v>TP Tuyên Quang</v>
      </c>
      <c r="C18" s="1413">
        <v>34947</v>
      </c>
      <c r="D18" s="383">
        <v>34654</v>
      </c>
      <c r="E18" s="1411">
        <f aca="true" t="shared" si="4" ref="E18:E25">D18/C18*100</f>
        <v>99.16158754685667</v>
      </c>
      <c r="F18" s="1413">
        <v>6307</v>
      </c>
      <c r="G18" s="383">
        <v>5234</v>
      </c>
      <c r="H18" s="1411">
        <f aca="true" t="shared" si="5" ref="H18:H25">G18/F18*100</f>
        <v>82.98715712700174</v>
      </c>
      <c r="I18" s="1413">
        <v>34947</v>
      </c>
      <c r="J18" s="383">
        <v>34182</v>
      </c>
      <c r="K18" s="1411">
        <f aca="true" t="shared" si="6" ref="K18:K25">J18/I18*100</f>
        <v>97.81097089878959</v>
      </c>
      <c r="L18" s="1413">
        <v>34947</v>
      </c>
      <c r="M18" s="383">
        <v>34066</v>
      </c>
      <c r="N18" s="1411">
        <f aca="true" t="shared" si="7" ref="N18:N25">M18/L18*100</f>
        <v>97.47903968867142</v>
      </c>
      <c r="O18" s="28"/>
    </row>
    <row r="19" spans="1:15" ht="18.75" customHeight="1">
      <c r="A19" s="1417">
        <v>2</v>
      </c>
      <c r="B19" s="1436" t="str">
        <f aca="true" t="shared" si="8" ref="B19:B24">B5</f>
        <v>H. Yên Sơn </v>
      </c>
      <c r="C19" s="1423">
        <v>39526</v>
      </c>
      <c r="D19" s="383">
        <v>37471</v>
      </c>
      <c r="E19" s="1422">
        <f t="shared" si="4"/>
        <v>94.80089055305369</v>
      </c>
      <c r="F19" s="1423">
        <v>21682</v>
      </c>
      <c r="G19" s="383">
        <v>15335</v>
      </c>
      <c r="H19" s="1422">
        <f t="shared" si="5"/>
        <v>70.72687021492482</v>
      </c>
      <c r="I19" s="1423">
        <v>39526</v>
      </c>
      <c r="J19" s="383">
        <v>34033</v>
      </c>
      <c r="K19" s="1422">
        <f t="shared" si="6"/>
        <v>86.1028183980165</v>
      </c>
      <c r="L19" s="1423">
        <v>39526</v>
      </c>
      <c r="M19" s="383">
        <v>30449</v>
      </c>
      <c r="N19" s="1422">
        <f t="shared" si="7"/>
        <v>77.03536912412083</v>
      </c>
      <c r="O19" s="28"/>
    </row>
    <row r="20" spans="1:15" ht="18.75" customHeight="1">
      <c r="A20" s="1417">
        <v>3</v>
      </c>
      <c r="B20" s="1436" t="str">
        <f t="shared" si="8"/>
        <v>H. Sơn Dương </v>
      </c>
      <c r="C20" s="1423">
        <v>49412</v>
      </c>
      <c r="D20" s="383">
        <v>45316</v>
      </c>
      <c r="E20" s="1422">
        <f t="shared" si="4"/>
        <v>91.71051566421113</v>
      </c>
      <c r="F20" s="1423">
        <v>26066</v>
      </c>
      <c r="G20" s="383">
        <v>16175</v>
      </c>
      <c r="H20" s="1422">
        <f t="shared" si="5"/>
        <v>62.05401672677051</v>
      </c>
      <c r="I20" s="1423">
        <v>49412</v>
      </c>
      <c r="J20" s="383">
        <v>39170</v>
      </c>
      <c r="K20" s="1422">
        <f t="shared" si="6"/>
        <v>79.27224156075448</v>
      </c>
      <c r="L20" s="1423">
        <v>49412</v>
      </c>
      <c r="M20" s="383">
        <v>27782</v>
      </c>
      <c r="N20" s="1422">
        <f t="shared" si="7"/>
        <v>56.22520845138833</v>
      </c>
      <c r="O20" s="28"/>
    </row>
    <row r="21" spans="1:15" ht="18.75" customHeight="1">
      <c r="A21" s="1417">
        <v>4</v>
      </c>
      <c r="B21" s="1436" t="str">
        <f t="shared" si="8"/>
        <v>H. Hàm Yên</v>
      </c>
      <c r="C21" s="1423">
        <v>31627</v>
      </c>
      <c r="D21" s="383">
        <v>29583</v>
      </c>
      <c r="E21" s="1422">
        <f t="shared" si="4"/>
        <v>93.53716760995351</v>
      </c>
      <c r="F21" s="1423">
        <v>16449</v>
      </c>
      <c r="G21" s="383">
        <v>12201</v>
      </c>
      <c r="H21" s="1422">
        <f t="shared" si="5"/>
        <v>74.17472186759073</v>
      </c>
      <c r="I21" s="1423">
        <v>31627</v>
      </c>
      <c r="J21" s="383">
        <v>27026</v>
      </c>
      <c r="K21" s="1422">
        <f t="shared" si="6"/>
        <v>85.45230341164195</v>
      </c>
      <c r="L21" s="1423">
        <v>31627</v>
      </c>
      <c r="M21" s="383">
        <v>23139</v>
      </c>
      <c r="N21" s="1422">
        <f t="shared" si="7"/>
        <v>73.16217156227273</v>
      </c>
      <c r="O21" s="28"/>
    </row>
    <row r="22" spans="1:15" ht="18.75" customHeight="1">
      <c r="A22" s="1417">
        <v>5</v>
      </c>
      <c r="B22" s="1436" t="str">
        <f t="shared" si="8"/>
        <v>H. Chiêm Hoá</v>
      </c>
      <c r="C22" s="1423">
        <v>29400</v>
      </c>
      <c r="D22" s="383">
        <v>29699</v>
      </c>
      <c r="E22" s="1422">
        <f t="shared" si="4"/>
        <v>101.0170068027211</v>
      </c>
      <c r="F22" s="1423">
        <v>20508</v>
      </c>
      <c r="G22" s="383">
        <v>17281</v>
      </c>
      <c r="H22" s="1422">
        <f t="shared" si="5"/>
        <v>84.2646771991418</v>
      </c>
      <c r="I22" s="1423">
        <v>30980</v>
      </c>
      <c r="J22" s="383">
        <v>27095</v>
      </c>
      <c r="K22" s="1422">
        <f t="shared" si="6"/>
        <v>87.45965138799225</v>
      </c>
      <c r="L22" s="1423">
        <v>30980</v>
      </c>
      <c r="M22" s="383">
        <v>21894</v>
      </c>
      <c r="N22" s="1422">
        <f t="shared" si="7"/>
        <v>70.67140090380892</v>
      </c>
      <c r="O22" s="28"/>
    </row>
    <row r="23" spans="1:15" ht="18.75" customHeight="1">
      <c r="A23" s="1417">
        <v>6</v>
      </c>
      <c r="B23" s="1436" t="str">
        <f t="shared" si="8"/>
        <v>H. Na Hang</v>
      </c>
      <c r="C23" s="1423">
        <v>10249</v>
      </c>
      <c r="D23" s="383">
        <v>8884</v>
      </c>
      <c r="E23" s="1437">
        <f t="shared" si="4"/>
        <v>86.6816274758513</v>
      </c>
      <c r="F23" s="1423">
        <v>7873</v>
      </c>
      <c r="G23" s="383">
        <v>5673</v>
      </c>
      <c r="H23" s="1437">
        <f t="shared" si="5"/>
        <v>72.05639527499046</v>
      </c>
      <c r="I23" s="1423">
        <v>10249</v>
      </c>
      <c r="J23" s="383">
        <v>6397</v>
      </c>
      <c r="K23" s="1437">
        <f t="shared" si="6"/>
        <v>62.41584544833643</v>
      </c>
      <c r="L23" s="1423">
        <v>10249</v>
      </c>
      <c r="M23" s="383">
        <v>3723</v>
      </c>
      <c r="N23" s="1437">
        <f t="shared" si="7"/>
        <v>36.32549517026051</v>
      </c>
      <c r="O23" s="28"/>
    </row>
    <row r="24" spans="1:15" ht="18.75" customHeight="1">
      <c r="A24" s="1438">
        <v>7</v>
      </c>
      <c r="B24" s="1439" t="str">
        <f t="shared" si="8"/>
        <v>H. Lâm Bình </v>
      </c>
      <c r="C24" s="1423">
        <v>11110</v>
      </c>
      <c r="D24" s="383">
        <v>10933</v>
      </c>
      <c r="E24" s="1440">
        <f t="shared" si="4"/>
        <v>98.40684068406841</v>
      </c>
      <c r="F24" s="1423">
        <v>9151</v>
      </c>
      <c r="G24" s="383">
        <v>7541</v>
      </c>
      <c r="H24" s="1440">
        <f t="shared" si="5"/>
        <v>82.4062943940553</v>
      </c>
      <c r="I24" s="1423">
        <v>11110</v>
      </c>
      <c r="J24" s="383">
        <v>8406</v>
      </c>
      <c r="K24" s="1440">
        <f t="shared" si="6"/>
        <v>75.66156615661566</v>
      </c>
      <c r="L24" s="1423">
        <v>11110</v>
      </c>
      <c r="M24" s="383">
        <v>7532</v>
      </c>
      <c r="N24" s="1440">
        <f t="shared" si="7"/>
        <v>67.7947794779478</v>
      </c>
      <c r="O24" s="28"/>
    </row>
    <row r="25" spans="1:22" s="774" customFormat="1" ht="22.5" customHeight="1">
      <c r="A25" s="1758" t="s">
        <v>13</v>
      </c>
      <c r="B25" s="1758"/>
      <c r="C25" s="1289">
        <f>SUM(C18:C24)</f>
        <v>206271</v>
      </c>
      <c r="D25" s="1289">
        <f>SUM(D18:D24)</f>
        <v>196540</v>
      </c>
      <c r="E25" s="1290">
        <f t="shared" si="4"/>
        <v>95.28241972938513</v>
      </c>
      <c r="F25" s="1289">
        <f>SUM(F18:F24)</f>
        <v>108036</v>
      </c>
      <c r="G25" s="1289">
        <f>SUM(G18:G24)</f>
        <v>79440</v>
      </c>
      <c r="H25" s="1290">
        <f t="shared" si="5"/>
        <v>73.53104520715317</v>
      </c>
      <c r="I25" s="1289">
        <f>SUM(I18:I24)</f>
        <v>207851</v>
      </c>
      <c r="J25" s="1289">
        <f>SUM(J18:J24)</f>
        <v>176309</v>
      </c>
      <c r="K25" s="1290">
        <f t="shared" si="6"/>
        <v>84.82470615970094</v>
      </c>
      <c r="L25" s="1289">
        <f>SUM(L18:L24)</f>
        <v>207851</v>
      </c>
      <c r="M25" s="1289">
        <f>SUM(M18:M24)</f>
        <v>148585</v>
      </c>
      <c r="N25" s="1290">
        <f t="shared" si="7"/>
        <v>71.48630509355259</v>
      </c>
      <c r="O25" s="1111"/>
      <c r="P25" s="1111"/>
      <c r="Q25" s="1111"/>
      <c r="R25" s="1111"/>
      <c r="S25" s="1111"/>
      <c r="T25" s="1111"/>
      <c r="U25" s="1111"/>
      <c r="V25" s="1111"/>
    </row>
    <row r="26" spans="3:15" ht="15">
      <c r="C26" s="773"/>
      <c r="D26" s="773"/>
      <c r="E26" s="773"/>
      <c r="O26" s="45"/>
    </row>
    <row r="27" spans="3:6" ht="15">
      <c r="C27" s="773"/>
      <c r="D27" s="773"/>
      <c r="E27" s="773"/>
      <c r="F27" s="1406"/>
    </row>
    <row r="28" spans="3:5" ht="15">
      <c r="C28" s="773"/>
      <c r="D28" s="773"/>
      <c r="E28" s="773"/>
    </row>
    <row r="29" spans="3:5" ht="15">
      <c r="C29" s="773"/>
      <c r="D29" s="773"/>
      <c r="E29" s="1406"/>
    </row>
    <row r="30" spans="3:5" ht="15">
      <c r="C30" s="773"/>
      <c r="D30" s="773"/>
      <c r="E30" s="773"/>
    </row>
    <row r="31" spans="3:5" ht="15">
      <c r="C31" s="773"/>
      <c r="D31" s="773"/>
      <c r="E31" s="773"/>
    </row>
    <row r="32" spans="3:5" ht="15">
      <c r="C32" s="773"/>
      <c r="D32" s="773"/>
      <c r="E32" s="773"/>
    </row>
    <row r="33" spans="3:5" ht="15">
      <c r="C33" s="773"/>
      <c r="D33" s="773"/>
      <c r="E33" s="773"/>
    </row>
    <row r="34" spans="3:5" ht="15">
      <c r="C34" s="773"/>
      <c r="D34" s="773"/>
      <c r="E34" s="773"/>
    </row>
    <row r="35" spans="3:5" ht="15">
      <c r="C35" s="773"/>
      <c r="D35" s="773"/>
      <c r="E35" s="773"/>
    </row>
    <row r="36" spans="3:5" ht="15">
      <c r="C36" s="773"/>
      <c r="D36" s="773"/>
      <c r="E36" s="773"/>
    </row>
    <row r="37" spans="3:5" ht="15">
      <c r="C37" s="773"/>
      <c r="D37" s="773"/>
      <c r="E37" s="773"/>
    </row>
    <row r="38" spans="3:5" ht="15">
      <c r="C38" s="773"/>
      <c r="D38" s="773"/>
      <c r="E38" s="773"/>
    </row>
    <row r="39" spans="3:5" ht="15">
      <c r="C39" s="773"/>
      <c r="D39" s="773"/>
      <c r="E39" s="773"/>
    </row>
    <row r="40" spans="3:5" ht="15">
      <c r="C40" s="773"/>
      <c r="D40" s="773"/>
      <c r="E40" s="773"/>
    </row>
    <row r="41" spans="3:5" ht="15">
      <c r="C41" s="773"/>
      <c r="D41" s="773"/>
      <c r="E41" s="773"/>
    </row>
  </sheetData>
  <sheetProtection/>
  <mergeCells count="15">
    <mergeCell ref="A1:N1"/>
    <mergeCell ref="I2:K2"/>
    <mergeCell ref="L2:N2"/>
    <mergeCell ref="A14:B14"/>
    <mergeCell ref="C2:E2"/>
    <mergeCell ref="F2:H2"/>
    <mergeCell ref="A25:B25"/>
    <mergeCell ref="I16:K16"/>
    <mergeCell ref="L16:N16"/>
    <mergeCell ref="A2:A3"/>
    <mergeCell ref="B2:B3"/>
    <mergeCell ref="A16:A17"/>
    <mergeCell ref="B16:B17"/>
    <mergeCell ref="C16:E16"/>
    <mergeCell ref="F16:H16"/>
  </mergeCells>
  <printOptions/>
  <pageMargins left="0.46" right="0.01" top="0.3" bottom="0.2" header="0.2" footer="0.2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"/>
  <sheetViews>
    <sheetView zoomScale="80" zoomScaleNormal="80" zoomScalePageLayoutView="0" workbookViewId="0" topLeftCell="A1">
      <selection activeCell="J38" sqref="J38"/>
    </sheetView>
  </sheetViews>
  <sheetFormatPr defaultColWidth="8.796875" defaultRowHeight="15"/>
  <cols>
    <col min="1" max="1" width="3.5" style="66" customWidth="1"/>
    <col min="2" max="2" width="16.19921875" style="66" customWidth="1"/>
    <col min="3" max="3" width="6.3984375" style="66" customWidth="1"/>
    <col min="4" max="5" width="6.8984375" style="66" customWidth="1"/>
    <col min="6" max="6" width="6.19921875" style="66" customWidth="1"/>
    <col min="7" max="7" width="6.59765625" style="66" customWidth="1"/>
    <col min="8" max="9" width="7.19921875" style="66" customWidth="1"/>
    <col min="10" max="10" width="7.59765625" style="66" customWidth="1"/>
    <col min="11" max="11" width="6.59765625" style="66" customWidth="1"/>
    <col min="12" max="12" width="7.8984375" style="66" customWidth="1"/>
    <col min="13" max="13" width="7.69921875" style="66" customWidth="1"/>
    <col min="14" max="14" width="7.5" style="66" customWidth="1"/>
    <col min="15" max="15" width="6.19921875" style="66" customWidth="1"/>
    <col min="16" max="16" width="7.8984375" style="66" customWidth="1"/>
    <col min="17" max="17" width="6.8984375" style="66" customWidth="1"/>
    <col min="18" max="18" width="6.69921875" style="66" customWidth="1"/>
    <col min="19" max="16384" width="9" style="66" customWidth="1"/>
  </cols>
  <sheetData>
    <row r="1" spans="1:18" ht="36" customHeight="1">
      <c r="A1" s="1835" t="s">
        <v>468</v>
      </c>
      <c r="B1" s="1751"/>
      <c r="C1" s="1751"/>
      <c r="D1" s="1751"/>
      <c r="E1" s="1751"/>
      <c r="F1" s="1751"/>
      <c r="G1" s="1751"/>
      <c r="H1" s="1751"/>
      <c r="I1" s="1751"/>
      <c r="J1" s="1751"/>
      <c r="K1" s="1751"/>
      <c r="L1" s="1751"/>
      <c r="M1" s="1751"/>
      <c r="N1" s="1751"/>
      <c r="O1" s="1751"/>
      <c r="P1" s="1751"/>
      <c r="Q1" s="1751"/>
      <c r="R1" s="1751"/>
    </row>
    <row r="2" ht="25.5" customHeight="1"/>
    <row r="3" spans="1:18" ht="30.75" customHeight="1">
      <c r="A3" s="1827" t="s">
        <v>14</v>
      </c>
      <c r="B3" s="1706" t="s">
        <v>238</v>
      </c>
      <c r="C3" s="1836" t="s">
        <v>303</v>
      </c>
      <c r="D3" s="1837"/>
      <c r="E3" s="1837"/>
      <c r="F3" s="1838"/>
      <c r="G3" s="1842" t="s">
        <v>237</v>
      </c>
      <c r="H3" s="1843"/>
      <c r="I3" s="1843"/>
      <c r="J3" s="1844"/>
      <c r="K3" s="1836" t="s">
        <v>285</v>
      </c>
      <c r="L3" s="1837"/>
      <c r="M3" s="1837"/>
      <c r="N3" s="1838"/>
      <c r="O3" s="1839" t="s">
        <v>160</v>
      </c>
      <c r="P3" s="1840"/>
      <c r="Q3" s="1840"/>
      <c r="R3" s="1841"/>
    </row>
    <row r="4" spans="1:18" ht="40.5" customHeight="1">
      <c r="A4" s="1828"/>
      <c r="B4" s="1829"/>
      <c r="C4" s="364" t="s">
        <v>462</v>
      </c>
      <c r="D4" s="364" t="s">
        <v>466</v>
      </c>
      <c r="E4" s="364" t="s">
        <v>467</v>
      </c>
      <c r="F4" s="364" t="s">
        <v>54</v>
      </c>
      <c r="G4" s="364" t="s">
        <v>462</v>
      </c>
      <c r="H4" s="364" t="s">
        <v>466</v>
      </c>
      <c r="I4" s="364" t="s">
        <v>467</v>
      </c>
      <c r="J4" s="364" t="s">
        <v>54</v>
      </c>
      <c r="K4" s="364" t="s">
        <v>462</v>
      </c>
      <c r="L4" s="364" t="s">
        <v>466</v>
      </c>
      <c r="M4" s="364" t="s">
        <v>467</v>
      </c>
      <c r="N4" s="364" t="s">
        <v>54</v>
      </c>
      <c r="O4" s="364" t="s">
        <v>462</v>
      </c>
      <c r="P4" s="364" t="s">
        <v>466</v>
      </c>
      <c r="Q4" s="364" t="s">
        <v>467</v>
      </c>
      <c r="R4" s="364" t="s">
        <v>54</v>
      </c>
    </row>
    <row r="5" spans="1:18" ht="27.75" customHeight="1">
      <c r="A5" s="282">
        <v>1</v>
      </c>
      <c r="B5" s="117" t="s">
        <v>39</v>
      </c>
      <c r="C5" s="298">
        <v>261</v>
      </c>
      <c r="D5" s="258">
        <v>42</v>
      </c>
      <c r="E5" s="255">
        <v>42</v>
      </c>
      <c r="F5" s="331">
        <f aca="true" t="shared" si="0" ref="F5:F13">E5/C5*100</f>
        <v>16.091954022988507</v>
      </c>
      <c r="G5" s="298">
        <v>5</v>
      </c>
      <c r="H5" s="258">
        <v>0</v>
      </c>
      <c r="I5" s="258">
        <v>0</v>
      </c>
      <c r="J5" s="351">
        <f>I5/G5*100</f>
        <v>0</v>
      </c>
      <c r="K5" s="298">
        <v>15</v>
      </c>
      <c r="L5" s="258">
        <v>0</v>
      </c>
      <c r="M5" s="258">
        <v>0</v>
      </c>
      <c r="N5" s="331">
        <f aca="true" t="shared" si="1" ref="N5:N12">M5/K5*100</f>
        <v>0</v>
      </c>
      <c r="O5" s="298">
        <v>662</v>
      </c>
      <c r="P5" s="259">
        <v>0</v>
      </c>
      <c r="Q5" s="259">
        <v>0</v>
      </c>
      <c r="R5" s="487">
        <f>Q5/O5*100</f>
        <v>0</v>
      </c>
    </row>
    <row r="6" spans="1:18" ht="27.75" customHeight="1">
      <c r="A6" s="283">
        <v>2</v>
      </c>
      <c r="B6" s="33" t="s">
        <v>155</v>
      </c>
      <c r="C6" s="186">
        <v>168</v>
      </c>
      <c r="D6" s="258">
        <v>40</v>
      </c>
      <c r="E6" s="256">
        <v>40</v>
      </c>
      <c r="F6" s="332">
        <f t="shared" si="0"/>
        <v>23.809523809523807</v>
      </c>
      <c r="G6" s="258">
        <v>0</v>
      </c>
      <c r="H6" s="258">
        <v>0</v>
      </c>
      <c r="I6" s="258">
        <v>0</v>
      </c>
      <c r="J6" s="258">
        <v>0</v>
      </c>
      <c r="K6" s="186">
        <v>10</v>
      </c>
      <c r="L6" s="258">
        <v>0</v>
      </c>
      <c r="M6" s="258">
        <v>0</v>
      </c>
      <c r="N6" s="332">
        <f t="shared" si="1"/>
        <v>0</v>
      </c>
      <c r="O6" s="186">
        <v>551</v>
      </c>
      <c r="P6" s="258">
        <v>0</v>
      </c>
      <c r="Q6" s="258">
        <v>0</v>
      </c>
      <c r="R6" s="488">
        <f aca="true" t="shared" si="2" ref="R6:R13">Q6/O6*100</f>
        <v>0</v>
      </c>
    </row>
    <row r="7" spans="1:18" ht="27.75" customHeight="1">
      <c r="A7" s="283">
        <v>3</v>
      </c>
      <c r="B7" s="33" t="s">
        <v>156</v>
      </c>
      <c r="C7" s="186">
        <v>48</v>
      </c>
      <c r="D7" s="256">
        <v>6</v>
      </c>
      <c r="E7" s="256">
        <v>6</v>
      </c>
      <c r="F7" s="332">
        <f t="shared" si="0"/>
        <v>12.5</v>
      </c>
      <c r="G7" s="258">
        <v>0</v>
      </c>
      <c r="H7" s="258">
        <v>0</v>
      </c>
      <c r="I7" s="258">
        <v>0</v>
      </c>
      <c r="J7" s="258">
        <v>0</v>
      </c>
      <c r="K7" s="186">
        <v>10</v>
      </c>
      <c r="L7" s="258">
        <v>0</v>
      </c>
      <c r="M7" s="258">
        <v>0</v>
      </c>
      <c r="N7" s="332">
        <f t="shared" si="1"/>
        <v>0</v>
      </c>
      <c r="O7" s="186">
        <v>166</v>
      </c>
      <c r="P7" s="258">
        <v>0</v>
      </c>
      <c r="Q7" s="258">
        <v>0</v>
      </c>
      <c r="R7" s="488">
        <f t="shared" si="2"/>
        <v>0</v>
      </c>
    </row>
    <row r="8" spans="1:18" ht="27.75" customHeight="1">
      <c r="A8" s="283">
        <v>4</v>
      </c>
      <c r="B8" s="33" t="s">
        <v>105</v>
      </c>
      <c r="C8" s="186">
        <v>32</v>
      </c>
      <c r="D8" s="256">
        <v>12</v>
      </c>
      <c r="E8" s="256">
        <v>12</v>
      </c>
      <c r="F8" s="332">
        <f t="shared" si="0"/>
        <v>37.5</v>
      </c>
      <c r="G8" s="258">
        <v>0</v>
      </c>
      <c r="H8" s="258">
        <v>0</v>
      </c>
      <c r="I8" s="258">
        <v>0</v>
      </c>
      <c r="J8" s="258">
        <v>0</v>
      </c>
      <c r="K8" s="186">
        <v>10</v>
      </c>
      <c r="L8" s="258">
        <v>0</v>
      </c>
      <c r="M8" s="258">
        <v>0</v>
      </c>
      <c r="N8" s="332">
        <f t="shared" si="1"/>
        <v>0</v>
      </c>
      <c r="O8" s="186">
        <v>166</v>
      </c>
      <c r="P8" s="258">
        <v>0</v>
      </c>
      <c r="Q8" s="258">
        <v>0</v>
      </c>
      <c r="R8" s="488">
        <f t="shared" si="2"/>
        <v>0</v>
      </c>
    </row>
    <row r="9" spans="1:18" ht="27.75" customHeight="1">
      <c r="A9" s="283">
        <v>5</v>
      </c>
      <c r="B9" s="33" t="s">
        <v>157</v>
      </c>
      <c r="C9" s="186">
        <v>43</v>
      </c>
      <c r="D9" s="258">
        <v>0</v>
      </c>
      <c r="E9" s="258">
        <v>0</v>
      </c>
      <c r="F9" s="332">
        <f t="shared" si="0"/>
        <v>0</v>
      </c>
      <c r="G9" s="258">
        <v>0</v>
      </c>
      <c r="H9" s="258">
        <v>0</v>
      </c>
      <c r="I9" s="258">
        <v>0</v>
      </c>
      <c r="J9" s="258">
        <v>0</v>
      </c>
      <c r="K9" s="186">
        <v>4</v>
      </c>
      <c r="L9" s="258">
        <v>0</v>
      </c>
      <c r="M9" s="258">
        <v>0</v>
      </c>
      <c r="N9" s="332">
        <f t="shared" si="1"/>
        <v>0</v>
      </c>
      <c r="O9" s="186">
        <v>166</v>
      </c>
      <c r="P9" s="258">
        <v>0</v>
      </c>
      <c r="Q9" s="258">
        <v>0</v>
      </c>
      <c r="R9" s="488">
        <f t="shared" si="2"/>
        <v>0</v>
      </c>
    </row>
    <row r="10" spans="1:18" ht="27.75" customHeight="1">
      <c r="A10" s="283">
        <v>6</v>
      </c>
      <c r="B10" s="33" t="s">
        <v>28</v>
      </c>
      <c r="C10" s="186">
        <v>20</v>
      </c>
      <c r="D10" s="258">
        <v>2</v>
      </c>
      <c r="E10" s="256">
        <v>2</v>
      </c>
      <c r="F10" s="332">
        <f t="shared" si="0"/>
        <v>10</v>
      </c>
      <c r="G10" s="258">
        <v>0</v>
      </c>
      <c r="H10" s="258">
        <v>0</v>
      </c>
      <c r="I10" s="258">
        <v>0</v>
      </c>
      <c r="J10" s="258">
        <v>0</v>
      </c>
      <c r="K10" s="186">
        <v>4</v>
      </c>
      <c r="L10" s="258">
        <v>0</v>
      </c>
      <c r="M10" s="258">
        <v>0</v>
      </c>
      <c r="N10" s="332">
        <f t="shared" si="1"/>
        <v>0</v>
      </c>
      <c r="O10" s="186">
        <v>88</v>
      </c>
      <c r="P10" s="258">
        <v>0</v>
      </c>
      <c r="Q10" s="258">
        <v>0</v>
      </c>
      <c r="R10" s="488">
        <f t="shared" si="2"/>
        <v>0</v>
      </c>
    </row>
    <row r="11" spans="1:18" ht="27.75" customHeight="1">
      <c r="A11" s="283">
        <v>7</v>
      </c>
      <c r="B11" s="125" t="s">
        <v>107</v>
      </c>
      <c r="C11" s="329">
        <v>12</v>
      </c>
      <c r="D11" s="258">
        <v>0</v>
      </c>
      <c r="E11" s="258">
        <v>0</v>
      </c>
      <c r="F11" s="333">
        <f t="shared" si="0"/>
        <v>0</v>
      </c>
      <c r="G11" s="329"/>
      <c r="H11" s="329"/>
      <c r="I11" s="329"/>
      <c r="J11" s="258">
        <v>0</v>
      </c>
      <c r="K11" s="329">
        <v>2</v>
      </c>
      <c r="L11" s="258">
        <v>0</v>
      </c>
      <c r="M11" s="258">
        <v>0</v>
      </c>
      <c r="N11" s="332">
        <f t="shared" si="1"/>
        <v>0</v>
      </c>
      <c r="O11" s="329">
        <v>52</v>
      </c>
      <c r="P11" s="258">
        <v>0</v>
      </c>
      <c r="Q11" s="258">
        <v>0</v>
      </c>
      <c r="R11" s="488">
        <f t="shared" si="2"/>
        <v>0</v>
      </c>
    </row>
    <row r="12" spans="1:18" ht="27.75" customHeight="1">
      <c r="A12" s="283">
        <v>8</v>
      </c>
      <c r="B12" s="284" t="s">
        <v>158</v>
      </c>
      <c r="C12" s="330">
        <v>80</v>
      </c>
      <c r="D12" s="257">
        <v>10</v>
      </c>
      <c r="E12" s="297">
        <v>10</v>
      </c>
      <c r="F12" s="334">
        <f t="shared" si="0"/>
        <v>12.5</v>
      </c>
      <c r="G12" s="330">
        <v>40</v>
      </c>
      <c r="H12" s="330">
        <v>1</v>
      </c>
      <c r="I12" s="486">
        <v>1</v>
      </c>
      <c r="J12" s="333">
        <f>I12/G12*100</f>
        <v>2.5</v>
      </c>
      <c r="K12" s="330">
        <v>35</v>
      </c>
      <c r="L12" s="258">
        <v>0</v>
      </c>
      <c r="M12" s="258">
        <v>0</v>
      </c>
      <c r="N12" s="332">
        <f t="shared" si="1"/>
        <v>0</v>
      </c>
      <c r="O12" s="260">
        <v>1489</v>
      </c>
      <c r="P12" s="260">
        <v>377</v>
      </c>
      <c r="Q12" s="299">
        <v>377</v>
      </c>
      <c r="R12" s="489">
        <f t="shared" si="2"/>
        <v>25.31900604432505</v>
      </c>
    </row>
    <row r="13" spans="1:18" ht="34.5" customHeight="1">
      <c r="A13" s="1823" t="s">
        <v>102</v>
      </c>
      <c r="B13" s="1823"/>
      <c r="C13" s="160">
        <f>SUM(C5:C12)</f>
        <v>664</v>
      </c>
      <c r="D13" s="160">
        <f>SUM(D5:D12)</f>
        <v>112</v>
      </c>
      <c r="E13" s="160">
        <f>SUM(E5:E12)</f>
        <v>112</v>
      </c>
      <c r="F13" s="161">
        <f t="shared" si="0"/>
        <v>16.867469879518072</v>
      </c>
      <c r="G13" s="160">
        <f>SUM(G5:G12)</f>
        <v>45</v>
      </c>
      <c r="H13" s="187">
        <f>SUM(H5:H12)</f>
        <v>1</v>
      </c>
      <c r="I13" s="187">
        <f>SUM(I5:I12)</f>
        <v>1</v>
      </c>
      <c r="J13" s="335">
        <f>I13/G13*100</f>
        <v>2.2222222222222223</v>
      </c>
      <c r="K13" s="160">
        <f>SUM(K5:K12)</f>
        <v>90</v>
      </c>
      <c r="L13" s="160">
        <f>SUM(L5:L12)</f>
        <v>0</v>
      </c>
      <c r="M13" s="285">
        <f>SUM(M5:M12)</f>
        <v>0</v>
      </c>
      <c r="N13" s="161">
        <f>M13/K13*100</f>
        <v>0</v>
      </c>
      <c r="O13" s="490">
        <f>SUM(O5:O12)</f>
        <v>3340</v>
      </c>
      <c r="P13" s="490">
        <f>SUM(P5:P12)</f>
        <v>377</v>
      </c>
      <c r="Q13" s="491">
        <f>SUM(Q5:Q12)</f>
        <v>377</v>
      </c>
      <c r="R13" s="492">
        <f t="shared" si="2"/>
        <v>11.2874251497006</v>
      </c>
    </row>
    <row r="14" spans="1:18" ht="12" customHeight="1">
      <c r="A14" s="24"/>
      <c r="B14" s="24"/>
      <c r="C14" s="104"/>
      <c r="D14" s="104"/>
      <c r="E14" s="104"/>
      <c r="F14" s="105"/>
      <c r="G14" s="104"/>
      <c r="H14" s="104"/>
      <c r="I14" s="104"/>
      <c r="J14" s="115"/>
      <c r="K14" s="104"/>
      <c r="L14" s="104"/>
      <c r="M14" s="104"/>
      <c r="N14" s="116"/>
      <c r="O14" s="104"/>
      <c r="P14" s="104"/>
      <c r="Q14" s="104"/>
      <c r="R14" s="98"/>
    </row>
    <row r="15" spans="1:18" ht="18.75" hidden="1">
      <c r="A15" s="239" t="s">
        <v>235</v>
      </c>
      <c r="B15" s="24"/>
      <c r="C15" s="104"/>
      <c r="D15" s="104"/>
      <c r="E15" s="104"/>
      <c r="F15" s="105"/>
      <c r="G15" s="104"/>
      <c r="H15" s="104"/>
      <c r="I15" s="104"/>
      <c r="J15" s="115"/>
      <c r="K15" s="104"/>
      <c r="L15" s="104"/>
      <c r="M15" s="104"/>
      <c r="N15" s="116"/>
      <c r="O15" s="104"/>
      <c r="P15" s="104"/>
      <c r="Q15" s="104"/>
      <c r="R15" s="98"/>
    </row>
    <row r="16" ht="11.25" customHeight="1" hidden="1">
      <c r="A16" s="30"/>
    </row>
    <row r="17" spans="1:18" ht="22.5" customHeight="1" hidden="1">
      <c r="A17" s="1830" t="s">
        <v>14</v>
      </c>
      <c r="B17" s="1706" t="s">
        <v>238</v>
      </c>
      <c r="C17" s="1832" t="s">
        <v>303</v>
      </c>
      <c r="D17" s="1833"/>
      <c r="E17" s="1833"/>
      <c r="F17" s="1834"/>
      <c r="G17" s="1824" t="s">
        <v>237</v>
      </c>
      <c r="H17" s="1825"/>
      <c r="I17" s="1825"/>
      <c r="J17" s="1826"/>
      <c r="K17" s="1824" t="s">
        <v>236</v>
      </c>
      <c r="L17" s="1825"/>
      <c r="M17" s="1825"/>
      <c r="N17" s="1826"/>
      <c r="O17" s="1824" t="s">
        <v>159</v>
      </c>
      <c r="P17" s="1825"/>
      <c r="Q17" s="1825"/>
      <c r="R17" s="1826"/>
    </row>
    <row r="18" spans="1:18" ht="33.75" customHeight="1" hidden="1">
      <c r="A18" s="1831"/>
      <c r="B18" s="1829"/>
      <c r="C18" s="278" t="s">
        <v>302</v>
      </c>
      <c r="D18" s="281" t="s">
        <v>296</v>
      </c>
      <c r="E18" s="281" t="s">
        <v>299</v>
      </c>
      <c r="F18" s="278" t="s">
        <v>54</v>
      </c>
      <c r="G18" s="278" t="s">
        <v>302</v>
      </c>
      <c r="H18" s="281" t="s">
        <v>296</v>
      </c>
      <c r="I18" s="281" t="s">
        <v>299</v>
      </c>
      <c r="J18" s="278" t="s">
        <v>54</v>
      </c>
      <c r="K18" s="278" t="s">
        <v>302</v>
      </c>
      <c r="L18" s="281" t="s">
        <v>296</v>
      </c>
      <c r="M18" s="281" t="s">
        <v>299</v>
      </c>
      <c r="N18" s="278" t="s">
        <v>54</v>
      </c>
      <c r="O18" s="278" t="s">
        <v>302</v>
      </c>
      <c r="P18" s="281" t="s">
        <v>296</v>
      </c>
      <c r="Q18" s="281" t="s">
        <v>299</v>
      </c>
      <c r="R18" s="278" t="s">
        <v>54</v>
      </c>
    </row>
    <row r="19" spans="1:18" ht="18.75" customHeight="1" hidden="1">
      <c r="A19" s="151">
        <v>1</v>
      </c>
      <c r="B19" s="117" t="s">
        <v>39</v>
      </c>
      <c r="C19" s="228"/>
      <c r="D19" s="228">
        <v>3</v>
      </c>
      <c r="E19" s="228">
        <v>23</v>
      </c>
      <c r="F19" s="231"/>
      <c r="G19" s="228"/>
      <c r="H19" s="228">
        <v>3</v>
      </c>
      <c r="I19" s="228">
        <v>11</v>
      </c>
      <c r="J19" s="231"/>
      <c r="K19" s="228"/>
      <c r="L19" s="228">
        <v>2</v>
      </c>
      <c r="M19" s="228">
        <v>10</v>
      </c>
      <c r="N19" s="231"/>
      <c r="O19" s="155"/>
      <c r="P19" s="269">
        <v>3</v>
      </c>
      <c r="Q19" s="269">
        <v>21</v>
      </c>
      <c r="R19" s="270"/>
    </row>
    <row r="20" spans="1:18" ht="18.75" customHeight="1" hidden="1">
      <c r="A20" s="152">
        <v>2</v>
      </c>
      <c r="B20" s="33" t="s">
        <v>155</v>
      </c>
      <c r="C20" s="229"/>
      <c r="D20" s="229">
        <v>0</v>
      </c>
      <c r="E20" s="229">
        <v>9</v>
      </c>
      <c r="F20" s="232"/>
      <c r="G20" s="229"/>
      <c r="H20" s="229">
        <v>0</v>
      </c>
      <c r="I20" s="229">
        <v>0</v>
      </c>
      <c r="J20" s="232"/>
      <c r="K20" s="229"/>
      <c r="L20" s="229">
        <v>0</v>
      </c>
      <c r="M20" s="229">
        <v>0</v>
      </c>
      <c r="N20" s="232"/>
      <c r="O20" s="156"/>
      <c r="P20" s="271">
        <v>0</v>
      </c>
      <c r="Q20" s="271">
        <v>9</v>
      </c>
      <c r="R20" s="272"/>
    </row>
    <row r="21" spans="1:18" ht="18.75" customHeight="1" hidden="1">
      <c r="A21" s="152">
        <v>3</v>
      </c>
      <c r="B21" s="33" t="s">
        <v>156</v>
      </c>
      <c r="C21" s="229"/>
      <c r="D21" s="229">
        <v>0</v>
      </c>
      <c r="E21" s="229">
        <v>6</v>
      </c>
      <c r="F21" s="232"/>
      <c r="G21" s="229"/>
      <c r="H21" s="229">
        <v>2</v>
      </c>
      <c r="I21" s="229">
        <v>2</v>
      </c>
      <c r="J21" s="232"/>
      <c r="K21" s="229"/>
      <c r="L21" s="229">
        <v>0</v>
      </c>
      <c r="M21" s="229">
        <v>0</v>
      </c>
      <c r="N21" s="232"/>
      <c r="O21" s="156"/>
      <c r="P21" s="271">
        <v>0</v>
      </c>
      <c r="Q21" s="271">
        <v>6</v>
      </c>
      <c r="R21" s="272"/>
    </row>
    <row r="22" spans="1:18" ht="18.75" customHeight="1" hidden="1">
      <c r="A22" s="152">
        <v>4</v>
      </c>
      <c r="B22" s="33" t="s">
        <v>105</v>
      </c>
      <c r="C22" s="229"/>
      <c r="D22" s="229">
        <v>0</v>
      </c>
      <c r="E22" s="229">
        <v>3</v>
      </c>
      <c r="F22" s="232"/>
      <c r="G22" s="229"/>
      <c r="H22" s="229">
        <v>0</v>
      </c>
      <c r="I22" s="229">
        <v>0</v>
      </c>
      <c r="J22" s="232"/>
      <c r="K22" s="229"/>
      <c r="L22" s="229">
        <v>0</v>
      </c>
      <c r="M22" s="229">
        <v>0</v>
      </c>
      <c r="N22" s="232"/>
      <c r="O22" s="156"/>
      <c r="P22" s="271">
        <v>0</v>
      </c>
      <c r="Q22" s="271">
        <v>3</v>
      </c>
      <c r="R22" s="272"/>
    </row>
    <row r="23" spans="1:18" ht="18.75" customHeight="1" hidden="1">
      <c r="A23" s="152">
        <v>5</v>
      </c>
      <c r="B23" s="33" t="s">
        <v>157</v>
      </c>
      <c r="C23" s="229"/>
      <c r="D23" s="229">
        <v>0</v>
      </c>
      <c r="E23" s="229">
        <v>3</v>
      </c>
      <c r="F23" s="232"/>
      <c r="G23" s="229"/>
      <c r="H23" s="229">
        <v>0</v>
      </c>
      <c r="I23" s="229">
        <v>0</v>
      </c>
      <c r="J23" s="232"/>
      <c r="K23" s="229"/>
      <c r="L23" s="229">
        <v>0</v>
      </c>
      <c r="M23" s="229">
        <v>0</v>
      </c>
      <c r="N23" s="232"/>
      <c r="O23" s="156"/>
      <c r="P23" s="271">
        <v>0</v>
      </c>
      <c r="Q23" s="271">
        <v>3</v>
      </c>
      <c r="R23" s="272"/>
    </row>
    <row r="24" spans="1:18" ht="18.75" customHeight="1" hidden="1">
      <c r="A24" s="154">
        <v>6</v>
      </c>
      <c r="B24" s="33" t="s">
        <v>28</v>
      </c>
      <c r="C24" s="230"/>
      <c r="D24" s="230">
        <v>0</v>
      </c>
      <c r="E24" s="230">
        <v>2</v>
      </c>
      <c r="F24" s="233"/>
      <c r="G24" s="230"/>
      <c r="H24" s="229">
        <v>0</v>
      </c>
      <c r="I24" s="229">
        <v>0</v>
      </c>
      <c r="J24" s="233"/>
      <c r="K24" s="230"/>
      <c r="L24" s="229">
        <v>0</v>
      </c>
      <c r="M24" s="229">
        <v>0</v>
      </c>
      <c r="N24" s="233"/>
      <c r="O24" s="157"/>
      <c r="P24" s="273">
        <v>0</v>
      </c>
      <c r="Q24" s="273">
        <v>2</v>
      </c>
      <c r="R24" s="274"/>
    </row>
    <row r="25" spans="1:18" ht="18.75" customHeight="1" hidden="1">
      <c r="A25" s="153">
        <v>7</v>
      </c>
      <c r="B25" s="125" t="s">
        <v>107</v>
      </c>
      <c r="C25" s="234"/>
      <c r="D25" s="234">
        <v>0</v>
      </c>
      <c r="E25" s="234">
        <v>1</v>
      </c>
      <c r="F25" s="235"/>
      <c r="G25" s="158"/>
      <c r="H25" s="186">
        <v>0</v>
      </c>
      <c r="I25" s="186">
        <v>0</v>
      </c>
      <c r="J25" s="159"/>
      <c r="K25" s="234"/>
      <c r="L25" s="229">
        <v>0</v>
      </c>
      <c r="M25" s="229">
        <v>0</v>
      </c>
      <c r="N25" s="235"/>
      <c r="O25" s="158"/>
      <c r="P25" s="275">
        <v>0</v>
      </c>
      <c r="Q25" s="275">
        <v>1</v>
      </c>
      <c r="R25" s="276"/>
    </row>
    <row r="26" spans="1:18" s="15" customFormat="1" ht="22.5" customHeight="1" hidden="1">
      <c r="A26" s="1823" t="s">
        <v>102</v>
      </c>
      <c r="B26" s="1823"/>
      <c r="C26" s="265">
        <v>88</v>
      </c>
      <c r="D26" s="265">
        <f>SUM(D19:D25)</f>
        <v>3</v>
      </c>
      <c r="E26" s="265">
        <f>SUM(E19:E25)</f>
        <v>47</v>
      </c>
      <c r="F26" s="266">
        <f>E26/C26*100</f>
        <v>53.40909090909091</v>
      </c>
      <c r="G26" s="267">
        <v>38</v>
      </c>
      <c r="H26" s="265">
        <f>SUM(H19:H25)</f>
        <v>5</v>
      </c>
      <c r="I26" s="265">
        <f>SUM(I19:I25)</f>
        <v>13</v>
      </c>
      <c r="J26" s="268">
        <f>I26/G26*100</f>
        <v>34.21052631578947</v>
      </c>
      <c r="K26" s="265">
        <v>29</v>
      </c>
      <c r="L26" s="265">
        <f>SUM(L19:L25)</f>
        <v>2</v>
      </c>
      <c r="M26" s="265">
        <f>SUM(M19:M25)</f>
        <v>10</v>
      </c>
      <c r="N26" s="266">
        <f>M26/K26*100</f>
        <v>34.48275862068966</v>
      </c>
      <c r="O26" s="265">
        <v>59</v>
      </c>
      <c r="P26" s="265">
        <f>SUM(P19:P25)</f>
        <v>3</v>
      </c>
      <c r="Q26" s="265">
        <f>SUM(Q19:Q25)</f>
        <v>45</v>
      </c>
      <c r="R26" s="266">
        <f>Q26/O26*100</f>
        <v>76.27118644067797</v>
      </c>
    </row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sheetProtection/>
  <mergeCells count="15">
    <mergeCell ref="A1:R1"/>
    <mergeCell ref="K3:N3"/>
    <mergeCell ref="O3:R3"/>
    <mergeCell ref="A13:B13"/>
    <mergeCell ref="C3:F3"/>
    <mergeCell ref="G3:J3"/>
    <mergeCell ref="A26:B26"/>
    <mergeCell ref="K17:N17"/>
    <mergeCell ref="O17:R17"/>
    <mergeCell ref="A3:A4"/>
    <mergeCell ref="B3:B4"/>
    <mergeCell ref="A17:A18"/>
    <mergeCell ref="B17:B18"/>
    <mergeCell ref="C17:F17"/>
    <mergeCell ref="G17:J17"/>
  </mergeCells>
  <printOptions/>
  <pageMargins left="0.43" right="0.2" top="0.78" bottom="0.59" header="0.3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51"/>
  <sheetViews>
    <sheetView zoomScale="110" zoomScaleNormal="110" zoomScalePageLayoutView="0" workbookViewId="0" topLeftCell="A1">
      <selection activeCell="A1" sqref="A1:J1"/>
    </sheetView>
  </sheetViews>
  <sheetFormatPr defaultColWidth="8.796875" defaultRowHeight="15"/>
  <cols>
    <col min="1" max="1" width="3.5" style="27" customWidth="1"/>
    <col min="2" max="2" width="31.5" style="894" customWidth="1"/>
    <col min="3" max="3" width="8.5" style="180" customWidth="1"/>
    <col min="4" max="4" width="7.59765625" style="933" customWidth="1"/>
    <col min="5" max="5" width="7.5" style="556" customWidth="1"/>
    <col min="6" max="6" width="7.09765625" style="27" customWidth="1"/>
    <col min="7" max="7" width="5.3984375" style="27" customWidth="1"/>
    <col min="8" max="8" width="8.8984375" style="27" customWidth="1"/>
    <col min="9" max="9" width="6" style="27" customWidth="1"/>
    <col min="10" max="10" width="5" style="27" customWidth="1"/>
    <col min="11" max="13" width="9" style="27" customWidth="1"/>
  </cols>
  <sheetData>
    <row r="1" spans="1:10" ht="15.75">
      <c r="A1" s="1599" t="s">
        <v>797</v>
      </c>
      <c r="B1" s="1599"/>
      <c r="C1" s="1599"/>
      <c r="D1" s="1599"/>
      <c r="E1" s="1599"/>
      <c r="F1" s="1599"/>
      <c r="G1" s="1599"/>
      <c r="H1" s="1599"/>
      <c r="I1" s="1599"/>
      <c r="J1" s="1599"/>
    </row>
    <row r="2" spans="1:10" ht="24.75" customHeight="1">
      <c r="A2" s="1600" t="s">
        <v>845</v>
      </c>
      <c r="B2" s="1600"/>
      <c r="C2" s="1600"/>
      <c r="D2" s="1600"/>
      <c r="E2" s="1600"/>
      <c r="F2" s="1600"/>
      <c r="G2" s="1600"/>
      <c r="H2" s="1600"/>
      <c r="I2" s="1600"/>
      <c r="J2" s="1600"/>
    </row>
    <row r="3" spans="1:10" s="27" customFormat="1" ht="18.75" customHeight="1">
      <c r="A3" s="1601" t="s">
        <v>850</v>
      </c>
      <c r="B3" s="1601"/>
      <c r="C3" s="1601"/>
      <c r="D3" s="1601"/>
      <c r="E3" s="1601"/>
      <c r="F3" s="1601"/>
      <c r="G3" s="1601"/>
      <c r="H3" s="1601"/>
      <c r="I3" s="1601"/>
      <c r="J3" s="1601"/>
    </row>
    <row r="4" spans="1:10" ht="15.75" customHeight="1">
      <c r="A4" s="1602" t="s">
        <v>849</v>
      </c>
      <c r="B4" s="1602"/>
      <c r="C4" s="1602"/>
      <c r="D4" s="1602"/>
      <c r="E4" s="1602"/>
      <c r="F4" s="1602"/>
      <c r="G4" s="1602"/>
      <c r="H4" s="1602"/>
      <c r="I4" s="1602"/>
      <c r="J4" s="1602"/>
    </row>
    <row r="5" spans="1:9" ht="9.75" customHeight="1">
      <c r="A5" s="845"/>
      <c r="B5" s="846"/>
      <c r="C5" s="847"/>
      <c r="D5" s="899"/>
      <c r="E5" s="848"/>
      <c r="F5" s="849"/>
      <c r="G5" s="849"/>
      <c r="H5" s="849"/>
      <c r="I5" s="845"/>
    </row>
    <row r="6" spans="1:10" s="26" customFormat="1" ht="41.25" customHeight="1">
      <c r="A6" s="1606" t="s">
        <v>14</v>
      </c>
      <c r="B6" s="1591" t="s">
        <v>493</v>
      </c>
      <c r="C6" s="1592" t="s">
        <v>494</v>
      </c>
      <c r="D6" s="1593" t="s">
        <v>846</v>
      </c>
      <c r="E6" s="1596" t="s">
        <v>803</v>
      </c>
      <c r="F6" s="1603" t="s">
        <v>804</v>
      </c>
      <c r="G6" s="1604"/>
      <c r="H6" s="1604"/>
      <c r="I6" s="1604"/>
      <c r="J6" s="1605"/>
    </row>
    <row r="7" spans="1:10" s="26" customFormat="1" ht="41.25" customHeight="1">
      <c r="A7" s="1606"/>
      <c r="B7" s="1591"/>
      <c r="C7" s="1592"/>
      <c r="D7" s="1594"/>
      <c r="E7" s="1597"/>
      <c r="F7" s="1586" t="s">
        <v>798</v>
      </c>
      <c r="G7" s="1587"/>
      <c r="H7" s="1588" t="s">
        <v>805</v>
      </c>
      <c r="I7" s="1589"/>
      <c r="J7" s="1590"/>
    </row>
    <row r="8" spans="1:10" s="26" customFormat="1" ht="102.75" customHeight="1">
      <c r="A8" s="1606"/>
      <c r="B8" s="1591"/>
      <c r="C8" s="1592"/>
      <c r="D8" s="1595"/>
      <c r="E8" s="1598"/>
      <c r="F8" s="898" t="s">
        <v>847</v>
      </c>
      <c r="G8" s="850" t="s">
        <v>772</v>
      </c>
      <c r="H8" s="898" t="s">
        <v>848</v>
      </c>
      <c r="I8" s="898" t="s">
        <v>799</v>
      </c>
      <c r="J8" s="850" t="s">
        <v>806</v>
      </c>
    </row>
    <row r="9" spans="1:10" s="855" customFormat="1" ht="22.5" customHeight="1">
      <c r="A9" s="829">
        <v>1</v>
      </c>
      <c r="B9" s="851" t="s">
        <v>495</v>
      </c>
      <c r="C9" s="852" t="s">
        <v>354</v>
      </c>
      <c r="D9" s="900">
        <f>D10+D16+D17+D20</f>
        <v>155</v>
      </c>
      <c r="E9" s="853">
        <f>E10+E16+E17+E20</f>
        <v>155</v>
      </c>
      <c r="F9" s="853">
        <f>F10+F16+F17+F20</f>
        <v>155</v>
      </c>
      <c r="G9" s="867">
        <f aca="true" t="shared" si="0" ref="G9:G33">F9/E9*100</f>
        <v>100</v>
      </c>
      <c r="H9" s="853">
        <f>H10+H16+H17+H20</f>
        <v>155</v>
      </c>
      <c r="I9" s="901">
        <f aca="true" t="shared" si="1" ref="I9:I33">H9/E9*100</f>
        <v>100</v>
      </c>
      <c r="J9" s="854">
        <f>H9/D9*100-100</f>
        <v>0</v>
      </c>
    </row>
    <row r="10" spans="1:10" s="26" customFormat="1" ht="22.5" customHeight="1">
      <c r="A10" s="600" t="s">
        <v>496</v>
      </c>
      <c r="B10" s="856" t="s">
        <v>497</v>
      </c>
      <c r="C10" s="857" t="s">
        <v>497</v>
      </c>
      <c r="D10" s="902">
        <f>SUM(D11:D15)</f>
        <v>15</v>
      </c>
      <c r="E10" s="858">
        <f>SUM(E11:E15)</f>
        <v>15</v>
      </c>
      <c r="F10" s="858">
        <f>SUM(F11:F15)</f>
        <v>15</v>
      </c>
      <c r="G10" s="867">
        <f t="shared" si="0"/>
        <v>100</v>
      </c>
      <c r="H10" s="858">
        <f>SUM(H11:H15)</f>
        <v>15</v>
      </c>
      <c r="I10" s="903">
        <f>H10/E10*100</f>
        <v>100</v>
      </c>
      <c r="J10" s="781">
        <f>H10/D10*100-100</f>
        <v>0</v>
      </c>
    </row>
    <row r="11" spans="1:10" s="26" customFormat="1" ht="22.5" customHeight="1">
      <c r="A11" s="600"/>
      <c r="B11" s="856" t="s">
        <v>498</v>
      </c>
      <c r="C11" s="857" t="s">
        <v>497</v>
      </c>
      <c r="D11" s="904">
        <v>5</v>
      </c>
      <c r="E11" s="858">
        <v>5</v>
      </c>
      <c r="F11" s="905">
        <v>5</v>
      </c>
      <c r="G11" s="867">
        <f t="shared" si="0"/>
        <v>100</v>
      </c>
      <c r="H11" s="905">
        <v>5</v>
      </c>
      <c r="I11" s="903">
        <f t="shared" si="1"/>
        <v>100</v>
      </c>
      <c r="J11" s="781">
        <f aca="true" t="shared" si="2" ref="J11:J44">H11/D11*100-100</f>
        <v>0</v>
      </c>
    </row>
    <row r="12" spans="1:10" s="26" customFormat="1" ht="22.5" customHeight="1">
      <c r="A12" s="600"/>
      <c r="B12" s="856" t="s">
        <v>852</v>
      </c>
      <c r="C12" s="857" t="s">
        <v>776</v>
      </c>
      <c r="D12" s="904">
        <v>6</v>
      </c>
      <c r="E12" s="858">
        <v>6</v>
      </c>
      <c r="F12" s="905">
        <v>6</v>
      </c>
      <c r="G12" s="867">
        <f t="shared" si="0"/>
        <v>100</v>
      </c>
      <c r="H12" s="905">
        <v>6</v>
      </c>
      <c r="I12" s="903">
        <f t="shared" si="1"/>
        <v>100</v>
      </c>
      <c r="J12" s="781">
        <f t="shared" si="2"/>
        <v>0</v>
      </c>
    </row>
    <row r="13" spans="1:10" s="26" customFormat="1" ht="22.5" customHeight="1">
      <c r="A13" s="600"/>
      <c r="B13" s="856" t="s">
        <v>777</v>
      </c>
      <c r="C13" s="857" t="s">
        <v>497</v>
      </c>
      <c r="D13" s="904">
        <v>3</v>
      </c>
      <c r="E13" s="858">
        <v>3</v>
      </c>
      <c r="F13" s="905">
        <v>3</v>
      </c>
      <c r="G13" s="867">
        <f t="shared" si="0"/>
        <v>100</v>
      </c>
      <c r="H13" s="905">
        <v>3</v>
      </c>
      <c r="I13" s="903">
        <f t="shared" si="1"/>
        <v>100</v>
      </c>
      <c r="J13" s="781">
        <f t="shared" si="2"/>
        <v>0</v>
      </c>
    </row>
    <row r="14" spans="1:10" s="26" customFormat="1" ht="22.5" customHeight="1" hidden="1">
      <c r="A14" s="600"/>
      <c r="B14" s="906" t="s">
        <v>807</v>
      </c>
      <c r="C14" s="857" t="s">
        <v>497</v>
      </c>
      <c r="D14" s="904"/>
      <c r="E14" s="858"/>
      <c r="F14" s="905"/>
      <c r="G14" s="867"/>
      <c r="H14" s="905"/>
      <c r="I14" s="903"/>
      <c r="J14" s="781"/>
    </row>
    <row r="15" spans="1:10" s="26" customFormat="1" ht="22.5" customHeight="1">
      <c r="A15" s="600"/>
      <c r="B15" s="856" t="s">
        <v>499</v>
      </c>
      <c r="C15" s="857" t="s">
        <v>497</v>
      </c>
      <c r="D15" s="904">
        <v>1</v>
      </c>
      <c r="E15" s="858">
        <v>1</v>
      </c>
      <c r="F15" s="905">
        <v>1</v>
      </c>
      <c r="G15" s="867">
        <f t="shared" si="0"/>
        <v>100</v>
      </c>
      <c r="H15" s="905">
        <v>1</v>
      </c>
      <c r="I15" s="903">
        <f t="shared" si="1"/>
        <v>100</v>
      </c>
      <c r="J15" s="781">
        <f t="shared" si="2"/>
        <v>0</v>
      </c>
    </row>
    <row r="16" spans="1:10" s="26" customFormat="1" ht="22.5" customHeight="1">
      <c r="A16" s="600" t="s">
        <v>500</v>
      </c>
      <c r="B16" s="856" t="s">
        <v>501</v>
      </c>
      <c r="C16" s="857" t="s">
        <v>360</v>
      </c>
      <c r="D16" s="904">
        <v>9</v>
      </c>
      <c r="E16" s="858">
        <v>9</v>
      </c>
      <c r="F16" s="905">
        <v>9</v>
      </c>
      <c r="G16" s="867">
        <f t="shared" si="0"/>
        <v>100</v>
      </c>
      <c r="H16" s="905">
        <f aca="true" t="shared" si="3" ref="H16:H21">F16</f>
        <v>9</v>
      </c>
      <c r="I16" s="903">
        <f t="shared" si="1"/>
        <v>100</v>
      </c>
      <c r="J16" s="781">
        <f t="shared" si="2"/>
        <v>0</v>
      </c>
    </row>
    <row r="17" spans="1:10" s="26" customFormat="1" ht="22.5" customHeight="1">
      <c r="A17" s="600" t="s">
        <v>502</v>
      </c>
      <c r="B17" s="856" t="s">
        <v>503</v>
      </c>
      <c r="C17" s="857" t="s">
        <v>504</v>
      </c>
      <c r="D17" s="902">
        <f>D18+D19</f>
        <v>129</v>
      </c>
      <c r="E17" s="858">
        <f>E18+E19</f>
        <v>129</v>
      </c>
      <c r="F17" s="858">
        <f>F18+F19</f>
        <v>129</v>
      </c>
      <c r="G17" s="867">
        <f t="shared" si="0"/>
        <v>100</v>
      </c>
      <c r="H17" s="905">
        <f>F17</f>
        <v>129</v>
      </c>
      <c r="I17" s="903">
        <f t="shared" si="1"/>
        <v>100</v>
      </c>
      <c r="J17" s="781">
        <f t="shared" si="2"/>
        <v>0</v>
      </c>
    </row>
    <row r="18" spans="1:10" s="26" customFormat="1" ht="22.5" customHeight="1">
      <c r="A18" s="600"/>
      <c r="B18" s="856" t="s">
        <v>505</v>
      </c>
      <c r="C18" s="857" t="s">
        <v>504</v>
      </c>
      <c r="D18" s="904">
        <v>14</v>
      </c>
      <c r="E18" s="858">
        <v>14</v>
      </c>
      <c r="F18" s="905">
        <v>16</v>
      </c>
      <c r="G18" s="867">
        <f t="shared" si="0"/>
        <v>114.28571428571428</v>
      </c>
      <c r="H18" s="905">
        <f>F18</f>
        <v>16</v>
      </c>
      <c r="I18" s="903">
        <f t="shared" si="1"/>
        <v>114.28571428571428</v>
      </c>
      <c r="J18" s="781">
        <f t="shared" si="2"/>
        <v>14.285714285714278</v>
      </c>
    </row>
    <row r="19" spans="1:10" s="26" customFormat="1" ht="22.5" customHeight="1">
      <c r="A19" s="600"/>
      <c r="B19" s="856" t="s">
        <v>506</v>
      </c>
      <c r="C19" s="857" t="s">
        <v>504</v>
      </c>
      <c r="D19" s="904">
        <v>115</v>
      </c>
      <c r="E19" s="858">
        <v>115</v>
      </c>
      <c r="F19" s="905">
        <v>113</v>
      </c>
      <c r="G19" s="867">
        <f>F19/E19*100</f>
        <v>98.26086956521739</v>
      </c>
      <c r="H19" s="905">
        <f>F19</f>
        <v>113</v>
      </c>
      <c r="I19" s="903">
        <f>H19/E19*100</f>
        <v>98.26086956521739</v>
      </c>
      <c r="J19" s="781">
        <f t="shared" si="2"/>
        <v>-1.7391304347826093</v>
      </c>
    </row>
    <row r="20" spans="1:10" s="26" customFormat="1" ht="22.5" customHeight="1">
      <c r="A20" s="600" t="s">
        <v>507</v>
      </c>
      <c r="B20" s="856" t="s">
        <v>508</v>
      </c>
      <c r="C20" s="857" t="s">
        <v>504</v>
      </c>
      <c r="D20" s="904">
        <v>2</v>
      </c>
      <c r="E20" s="858">
        <v>2</v>
      </c>
      <c r="F20" s="905">
        <v>2</v>
      </c>
      <c r="G20" s="867">
        <f t="shared" si="0"/>
        <v>100</v>
      </c>
      <c r="H20" s="905">
        <f t="shared" si="3"/>
        <v>2</v>
      </c>
      <c r="I20" s="903">
        <f t="shared" si="1"/>
        <v>100</v>
      </c>
      <c r="J20" s="781">
        <f t="shared" si="2"/>
        <v>0</v>
      </c>
    </row>
    <row r="21" spans="1:10" s="26" customFormat="1" ht="22.5" customHeight="1">
      <c r="A21" s="600">
        <v>2</v>
      </c>
      <c r="B21" s="859" t="s">
        <v>800</v>
      </c>
      <c r="C21" s="860" t="s">
        <v>509</v>
      </c>
      <c r="D21" s="904">
        <v>130</v>
      </c>
      <c r="E21" s="858">
        <v>130</v>
      </c>
      <c r="F21" s="858">
        <v>130</v>
      </c>
      <c r="G21" s="867">
        <f t="shared" si="0"/>
        <v>100</v>
      </c>
      <c r="H21" s="858">
        <f t="shared" si="3"/>
        <v>130</v>
      </c>
      <c r="I21" s="903">
        <f t="shared" si="1"/>
        <v>100</v>
      </c>
      <c r="J21" s="781">
        <f t="shared" si="2"/>
        <v>0</v>
      </c>
    </row>
    <row r="22" spans="1:10" s="26" customFormat="1" ht="22.5" customHeight="1">
      <c r="A22" s="600">
        <v>3</v>
      </c>
      <c r="B22" s="861" t="s">
        <v>510</v>
      </c>
      <c r="C22" s="857" t="s">
        <v>511</v>
      </c>
      <c r="D22" s="904">
        <v>8.5</v>
      </c>
      <c r="E22" s="862">
        <v>8.8</v>
      </c>
      <c r="F22" s="862">
        <f aca="true" t="shared" si="4" ref="F22:F33">E22</f>
        <v>8.8</v>
      </c>
      <c r="G22" s="867">
        <f t="shared" si="0"/>
        <v>100</v>
      </c>
      <c r="H22" s="862">
        <f>E22</f>
        <v>8.8</v>
      </c>
      <c r="I22" s="903">
        <f t="shared" si="1"/>
        <v>100</v>
      </c>
      <c r="J22" s="781">
        <f t="shared" si="2"/>
        <v>3.5294117647058982</v>
      </c>
    </row>
    <row r="23" spans="1:10" s="26" customFormat="1" ht="22.5" customHeight="1">
      <c r="A23" s="600">
        <v>4</v>
      </c>
      <c r="B23" s="856" t="s">
        <v>116</v>
      </c>
      <c r="C23" s="857" t="s">
        <v>512</v>
      </c>
      <c r="D23" s="907">
        <f>D24+D29</f>
        <v>3260</v>
      </c>
      <c r="E23" s="864">
        <f>E24+E29</f>
        <v>3315</v>
      </c>
      <c r="F23" s="864">
        <f>F24+F29</f>
        <v>3315</v>
      </c>
      <c r="G23" s="908">
        <f t="shared" si="0"/>
        <v>100</v>
      </c>
      <c r="H23" s="863">
        <f>H24+H29</f>
        <v>3315</v>
      </c>
      <c r="I23" s="909">
        <f t="shared" si="1"/>
        <v>100</v>
      </c>
      <c r="J23" s="781">
        <f t="shared" si="2"/>
        <v>1.687116564417181</v>
      </c>
    </row>
    <row r="24" spans="1:10" s="26" customFormat="1" ht="22.5" customHeight="1">
      <c r="A24" s="600" t="s">
        <v>513</v>
      </c>
      <c r="B24" s="856" t="s">
        <v>514</v>
      </c>
      <c r="C24" s="857" t="s">
        <v>512</v>
      </c>
      <c r="D24" s="910">
        <v>2570</v>
      </c>
      <c r="E24" s="865">
        <f>E25+E26+E27+E28</f>
        <v>2640</v>
      </c>
      <c r="F24" s="865">
        <f>F25+F26+F27+F28</f>
        <v>2640</v>
      </c>
      <c r="G24" s="867">
        <f>F24/E24*100</f>
        <v>100</v>
      </c>
      <c r="H24" s="911">
        <f>SUM(H25:H28)</f>
        <v>2640</v>
      </c>
      <c r="I24" s="903">
        <f t="shared" si="1"/>
        <v>100</v>
      </c>
      <c r="J24" s="781">
        <f t="shared" si="2"/>
        <v>2.7237354085603016</v>
      </c>
    </row>
    <row r="25" spans="1:10" s="26" customFormat="1" ht="22.5" customHeight="1">
      <c r="A25" s="600"/>
      <c r="B25" s="856" t="s">
        <v>515</v>
      </c>
      <c r="C25" s="857" t="s">
        <v>512</v>
      </c>
      <c r="D25" s="910">
        <v>1250</v>
      </c>
      <c r="E25" s="858">
        <v>1250</v>
      </c>
      <c r="F25" s="905">
        <f t="shared" si="4"/>
        <v>1250</v>
      </c>
      <c r="G25" s="867">
        <f t="shared" si="0"/>
        <v>100</v>
      </c>
      <c r="H25" s="911">
        <f>F25</f>
        <v>1250</v>
      </c>
      <c r="I25" s="903">
        <f t="shared" si="1"/>
        <v>100</v>
      </c>
      <c r="J25" s="781">
        <f t="shared" si="2"/>
        <v>0</v>
      </c>
    </row>
    <row r="26" spans="1:10" s="26" customFormat="1" ht="22.5" customHeight="1">
      <c r="A26" s="600"/>
      <c r="B26" s="856" t="s">
        <v>516</v>
      </c>
      <c r="C26" s="857" t="s">
        <v>512</v>
      </c>
      <c r="D26" s="910">
        <v>100</v>
      </c>
      <c r="E26" s="858">
        <v>100</v>
      </c>
      <c r="F26" s="905">
        <f t="shared" si="4"/>
        <v>100</v>
      </c>
      <c r="G26" s="867">
        <f t="shared" si="0"/>
        <v>100</v>
      </c>
      <c r="H26" s="905">
        <f aca="true" t="shared" si="5" ref="H26:H32">F26</f>
        <v>100</v>
      </c>
      <c r="I26" s="903">
        <f t="shared" si="1"/>
        <v>100</v>
      </c>
      <c r="J26" s="781">
        <f t="shared" si="2"/>
        <v>0</v>
      </c>
    </row>
    <row r="27" spans="1:10" s="26" customFormat="1" ht="22.5" customHeight="1">
      <c r="A27" s="600"/>
      <c r="B27" s="856" t="s">
        <v>778</v>
      </c>
      <c r="C27" s="857" t="s">
        <v>512</v>
      </c>
      <c r="D27" s="910">
        <v>1030</v>
      </c>
      <c r="E27" s="858">
        <v>1100</v>
      </c>
      <c r="F27" s="905">
        <f t="shared" si="4"/>
        <v>1100</v>
      </c>
      <c r="G27" s="867">
        <f t="shared" si="0"/>
        <v>100</v>
      </c>
      <c r="H27" s="905">
        <f t="shared" si="5"/>
        <v>1100</v>
      </c>
      <c r="I27" s="903">
        <f t="shared" si="1"/>
        <v>100</v>
      </c>
      <c r="J27" s="781">
        <f t="shared" si="2"/>
        <v>6.796116504854368</v>
      </c>
    </row>
    <row r="28" spans="1:10" s="26" customFormat="1" ht="22.5" customHeight="1">
      <c r="A28" s="600"/>
      <c r="B28" s="856" t="s">
        <v>769</v>
      </c>
      <c r="C28" s="857" t="s">
        <v>512</v>
      </c>
      <c r="D28" s="910">
        <v>190</v>
      </c>
      <c r="E28" s="858">
        <v>190</v>
      </c>
      <c r="F28" s="905">
        <f t="shared" si="4"/>
        <v>190</v>
      </c>
      <c r="G28" s="867">
        <f t="shared" si="0"/>
        <v>100</v>
      </c>
      <c r="H28" s="905">
        <f t="shared" si="5"/>
        <v>190</v>
      </c>
      <c r="I28" s="903">
        <f t="shared" si="1"/>
        <v>100</v>
      </c>
      <c r="J28" s="781">
        <f t="shared" si="2"/>
        <v>0</v>
      </c>
    </row>
    <row r="29" spans="1:10" s="26" customFormat="1" ht="22.5" customHeight="1">
      <c r="A29" s="600" t="s">
        <v>517</v>
      </c>
      <c r="B29" s="856" t="s">
        <v>518</v>
      </c>
      <c r="C29" s="857" t="s">
        <v>512</v>
      </c>
      <c r="D29" s="910">
        <f>D30+D31+D32</f>
        <v>690</v>
      </c>
      <c r="E29" s="866">
        <f>E30+E31+E32</f>
        <v>675</v>
      </c>
      <c r="F29" s="912">
        <f>F30+F31+F32</f>
        <v>675</v>
      </c>
      <c r="G29" s="867">
        <f t="shared" si="0"/>
        <v>100</v>
      </c>
      <c r="H29" s="905">
        <f t="shared" si="5"/>
        <v>675</v>
      </c>
      <c r="I29" s="903">
        <f t="shared" si="1"/>
        <v>100</v>
      </c>
      <c r="J29" s="781">
        <f t="shared" si="2"/>
        <v>-2.173913043478265</v>
      </c>
    </row>
    <row r="30" spans="1:10" s="26" customFormat="1" ht="22.5" customHeight="1">
      <c r="A30" s="600"/>
      <c r="B30" s="856" t="s">
        <v>519</v>
      </c>
      <c r="C30" s="857" t="s">
        <v>512</v>
      </c>
      <c r="D30" s="910">
        <v>70</v>
      </c>
      <c r="E30" s="858">
        <v>70</v>
      </c>
      <c r="F30" s="905">
        <f t="shared" si="4"/>
        <v>70</v>
      </c>
      <c r="G30" s="867">
        <f t="shared" si="0"/>
        <v>100</v>
      </c>
      <c r="H30" s="905">
        <f t="shared" si="5"/>
        <v>70</v>
      </c>
      <c r="I30" s="903">
        <f t="shared" si="1"/>
        <v>100</v>
      </c>
      <c r="J30" s="781">
        <f t="shared" si="2"/>
        <v>0</v>
      </c>
    </row>
    <row r="31" spans="1:10" s="26" customFormat="1" ht="22.5" customHeight="1">
      <c r="A31" s="600"/>
      <c r="B31" s="856" t="s">
        <v>520</v>
      </c>
      <c r="C31" s="857" t="s">
        <v>512</v>
      </c>
      <c r="D31" s="910">
        <v>590</v>
      </c>
      <c r="E31" s="858">
        <v>575</v>
      </c>
      <c r="F31" s="905">
        <f t="shared" si="4"/>
        <v>575</v>
      </c>
      <c r="G31" s="867">
        <f t="shared" si="0"/>
        <v>100</v>
      </c>
      <c r="H31" s="905">
        <f t="shared" si="5"/>
        <v>575</v>
      </c>
      <c r="I31" s="903">
        <f t="shared" si="1"/>
        <v>100</v>
      </c>
      <c r="J31" s="781">
        <f t="shared" si="2"/>
        <v>-2.5423728813559308</v>
      </c>
    </row>
    <row r="32" spans="1:10" s="26" customFormat="1" ht="22.5" customHeight="1">
      <c r="A32" s="600"/>
      <c r="B32" s="856" t="s">
        <v>521</v>
      </c>
      <c r="C32" s="857" t="s">
        <v>512</v>
      </c>
      <c r="D32" s="910">
        <v>30</v>
      </c>
      <c r="E32" s="858">
        <v>30</v>
      </c>
      <c r="F32" s="905">
        <v>30</v>
      </c>
      <c r="G32" s="867">
        <f t="shared" si="0"/>
        <v>100</v>
      </c>
      <c r="H32" s="905">
        <f t="shared" si="5"/>
        <v>30</v>
      </c>
      <c r="I32" s="903">
        <f t="shared" si="1"/>
        <v>100</v>
      </c>
      <c r="J32" s="781">
        <f t="shared" si="2"/>
        <v>0</v>
      </c>
    </row>
    <row r="33" spans="1:10" s="26" customFormat="1" ht="22.5" customHeight="1">
      <c r="A33" s="600">
        <v>5</v>
      </c>
      <c r="B33" s="861" t="s">
        <v>522</v>
      </c>
      <c r="C33" s="857" t="s">
        <v>512</v>
      </c>
      <c r="D33" s="904">
        <v>34.2</v>
      </c>
      <c r="E33" s="862">
        <v>35</v>
      </c>
      <c r="F33" s="867">
        <f t="shared" si="4"/>
        <v>35</v>
      </c>
      <c r="G33" s="867">
        <f t="shared" si="0"/>
        <v>100</v>
      </c>
      <c r="H33" s="867">
        <f>F33</f>
        <v>35</v>
      </c>
      <c r="I33" s="903">
        <f t="shared" si="1"/>
        <v>100</v>
      </c>
      <c r="J33" s="781">
        <f t="shared" si="2"/>
        <v>2.339181286549703</v>
      </c>
    </row>
    <row r="34" spans="1:13" s="868" customFormat="1" ht="22.5" customHeight="1">
      <c r="A34" s="600">
        <v>6</v>
      </c>
      <c r="B34" s="698" t="s">
        <v>523</v>
      </c>
      <c r="C34" s="857" t="s">
        <v>524</v>
      </c>
      <c r="D34" s="913">
        <v>0.2</v>
      </c>
      <c r="E34" s="862">
        <v>0.2</v>
      </c>
      <c r="F34" s="1574" t="s">
        <v>808</v>
      </c>
      <c r="G34" s="1575"/>
      <c r="H34" s="1575"/>
      <c r="I34" s="1575"/>
      <c r="J34" s="1576"/>
      <c r="K34" s="26"/>
      <c r="L34" s="26"/>
      <c r="M34" s="26"/>
    </row>
    <row r="35" spans="1:10" s="872" customFormat="1" ht="32.25" customHeight="1">
      <c r="A35" s="600">
        <v>7</v>
      </c>
      <c r="B35" s="869" t="s">
        <v>770</v>
      </c>
      <c r="C35" s="870" t="s">
        <v>0</v>
      </c>
      <c r="D35" s="914">
        <v>13</v>
      </c>
      <c r="E35" s="871"/>
      <c r="F35" s="1577"/>
      <c r="G35" s="1578"/>
      <c r="H35" s="1578"/>
      <c r="I35" s="1578"/>
      <c r="J35" s="1579"/>
    </row>
    <row r="36" spans="1:10" s="872" customFormat="1" ht="34.5" customHeight="1">
      <c r="A36" s="600"/>
      <c r="B36" s="873" t="s">
        <v>853</v>
      </c>
      <c r="C36" s="870" t="s">
        <v>0</v>
      </c>
      <c r="D36" s="915">
        <v>23.8</v>
      </c>
      <c r="E36" s="871">
        <v>23.2</v>
      </c>
      <c r="F36" s="1580"/>
      <c r="G36" s="1581"/>
      <c r="H36" s="1581"/>
      <c r="I36" s="1581"/>
      <c r="J36" s="1582"/>
    </row>
    <row r="37" spans="1:13" s="879" customFormat="1" ht="22.5" customHeight="1">
      <c r="A37" s="874">
        <v>8</v>
      </c>
      <c r="B37" s="875" t="s">
        <v>525</v>
      </c>
      <c r="C37" s="876" t="s">
        <v>0</v>
      </c>
      <c r="D37" s="935">
        <f>'BC TH 12T (PL2)'!G66</f>
        <v>96.7</v>
      </c>
      <c r="E37" s="877" t="s">
        <v>577</v>
      </c>
      <c r="F37" s="916">
        <f>H37</f>
        <v>90.7258783663278</v>
      </c>
      <c r="G37" s="916">
        <f>F37/95*100</f>
        <v>95.50092459613452</v>
      </c>
      <c r="H37" s="940">
        <f>'BC TH 12T (PL2)'!E66</f>
        <v>90.7258783663278</v>
      </c>
      <c r="I37" s="903">
        <f>H37/95*100</f>
        <v>95.50092459613452</v>
      </c>
      <c r="J37" s="781">
        <f t="shared" si="2"/>
        <v>-6.177995484666184</v>
      </c>
      <c r="K37" s="878"/>
      <c r="L37" s="878"/>
      <c r="M37" s="878"/>
    </row>
    <row r="38" spans="1:13" s="868" customFormat="1" ht="22.5" customHeight="1">
      <c r="A38" s="600">
        <v>9</v>
      </c>
      <c r="B38" s="856" t="s">
        <v>527</v>
      </c>
      <c r="C38" s="857" t="s">
        <v>524</v>
      </c>
      <c r="D38" s="917">
        <v>3.2</v>
      </c>
      <c r="E38" s="880" t="s">
        <v>528</v>
      </c>
      <c r="F38" s="918"/>
      <c r="G38" s="919"/>
      <c r="H38" s="941">
        <f>'BVSK tre em '!O14</f>
        <v>3.147318726546423</v>
      </c>
      <c r="I38" s="920">
        <f>H38/8*100</f>
        <v>39.34148408183029</v>
      </c>
      <c r="J38" s="781">
        <f t="shared" si="2"/>
        <v>-1.6462897954242948</v>
      </c>
      <c r="K38" s="26"/>
      <c r="L38" s="26"/>
      <c r="M38" s="26"/>
    </row>
    <row r="39" spans="1:13" s="868" customFormat="1" ht="22.5" customHeight="1">
      <c r="A39" s="600">
        <v>10</v>
      </c>
      <c r="B39" s="856" t="s">
        <v>529</v>
      </c>
      <c r="C39" s="857" t="s">
        <v>524</v>
      </c>
      <c r="D39" s="914">
        <v>5.1</v>
      </c>
      <c r="E39" s="880" t="s">
        <v>745</v>
      </c>
      <c r="F39" s="918"/>
      <c r="G39" s="919"/>
      <c r="H39" s="941">
        <f>'BVSK tre em '!Q14</f>
        <v>3.7525723278053507</v>
      </c>
      <c r="I39" s="920">
        <f>H39/10*100</f>
        <v>37.525723278053505</v>
      </c>
      <c r="J39" s="781">
        <f t="shared" si="2"/>
        <v>-26.4201504351892</v>
      </c>
      <c r="K39" s="26"/>
      <c r="L39" s="26"/>
      <c r="M39" s="26"/>
    </row>
    <row r="40" spans="1:13" s="879" customFormat="1" ht="22.5" customHeight="1">
      <c r="A40" s="874">
        <v>11</v>
      </c>
      <c r="B40" s="881" t="s">
        <v>531</v>
      </c>
      <c r="C40" s="876"/>
      <c r="D40" s="921"/>
      <c r="E40" s="877"/>
      <c r="F40" s="882"/>
      <c r="G40" s="882"/>
      <c r="H40" s="841"/>
      <c r="I40" s="922"/>
      <c r="J40" s="781"/>
      <c r="K40" s="878"/>
      <c r="L40" s="878"/>
      <c r="M40" s="878"/>
    </row>
    <row r="41" spans="1:13" s="879" customFormat="1" ht="22.5" customHeight="1">
      <c r="A41" s="874"/>
      <c r="B41" s="881" t="s">
        <v>532</v>
      </c>
      <c r="C41" s="876" t="s">
        <v>0</v>
      </c>
      <c r="D41" s="935">
        <f>'BC TH 12T (PL2)'!G170</f>
        <v>91.34553424657534</v>
      </c>
      <c r="E41" s="923">
        <v>100</v>
      </c>
      <c r="F41" s="920"/>
      <c r="G41" s="924"/>
      <c r="H41" s="920">
        <f>'BC TH 12T (PL2)'!E170</f>
        <v>110.61698630136986</v>
      </c>
      <c r="I41" s="925">
        <f>H41/E41*100</f>
        <v>110.61698630136986</v>
      </c>
      <c r="J41" s="781">
        <f>H41/D41*100-100</f>
        <v>21.09731166799436</v>
      </c>
      <c r="K41" s="878"/>
      <c r="L41" s="878"/>
      <c r="M41" s="878"/>
    </row>
    <row r="42" spans="1:13" s="879" customFormat="1" ht="22.5" customHeight="1">
      <c r="A42" s="874"/>
      <c r="B42" s="881" t="s">
        <v>533</v>
      </c>
      <c r="C42" s="876" t="s">
        <v>0</v>
      </c>
      <c r="D42" s="935">
        <f>'BC TH 12T (PL2)'!G171</f>
        <v>87.48617683686177</v>
      </c>
      <c r="E42" s="923">
        <v>95</v>
      </c>
      <c r="F42" s="920"/>
      <c r="G42" s="924"/>
      <c r="H42" s="920">
        <f>'BC TH 12T (PL2)'!E171</f>
        <v>88.51244788564622</v>
      </c>
      <c r="I42" s="924">
        <f>H42/E42*100</f>
        <v>93.17099777436445</v>
      </c>
      <c r="J42" s="781">
        <f t="shared" si="2"/>
        <v>1.1730665184948919</v>
      </c>
      <c r="K42" s="878"/>
      <c r="L42" s="878"/>
      <c r="M42" s="878"/>
    </row>
    <row r="43" spans="1:13" s="879" customFormat="1" ht="22.5" customHeight="1">
      <c r="A43" s="874">
        <v>12</v>
      </c>
      <c r="B43" s="881" t="s">
        <v>534</v>
      </c>
      <c r="C43" s="883" t="s">
        <v>771</v>
      </c>
      <c r="D43" s="926">
        <f>'BC TH 12T (PL2)'!G134</f>
        <v>1093316</v>
      </c>
      <c r="E43" s="927">
        <v>1480000</v>
      </c>
      <c r="F43" s="858">
        <f>H43-494688</f>
        <v>609445</v>
      </c>
      <c r="G43" s="924">
        <f>F43/E43*100</f>
        <v>41.178716216216216</v>
      </c>
      <c r="H43" s="936">
        <f>'Dieu tri 12T'!C10</f>
        <v>1104133</v>
      </c>
      <c r="I43" s="924">
        <f>H43/E43*100</f>
        <v>74.60358108108109</v>
      </c>
      <c r="J43" s="781">
        <f t="shared" si="2"/>
        <v>0.9893754413179607</v>
      </c>
      <c r="K43" s="878"/>
      <c r="L43" s="878"/>
      <c r="M43" s="878"/>
    </row>
    <row r="44" spans="1:10" s="26" customFormat="1" ht="22.5" customHeight="1">
      <c r="A44" s="600">
        <v>13</v>
      </c>
      <c r="B44" s="698" t="s">
        <v>841</v>
      </c>
      <c r="C44" s="886" t="s">
        <v>353</v>
      </c>
      <c r="D44" s="928">
        <v>123</v>
      </c>
      <c r="E44" s="858">
        <v>121</v>
      </c>
      <c r="F44" s="884"/>
      <c r="G44" s="924">
        <f>F44/E44*100</f>
        <v>0</v>
      </c>
      <c r="H44" s="780">
        <v>127</v>
      </c>
      <c r="I44" s="924">
        <f>H44/E44*100</f>
        <v>104.95867768595042</v>
      </c>
      <c r="J44" s="781">
        <f t="shared" si="2"/>
        <v>3.2520325203252014</v>
      </c>
    </row>
    <row r="45" spans="1:10" s="26" customFormat="1" ht="22.5" customHeight="1">
      <c r="A45" s="600">
        <v>14</v>
      </c>
      <c r="B45" s="885" t="s">
        <v>840</v>
      </c>
      <c r="C45" s="886" t="s">
        <v>0</v>
      </c>
      <c r="D45" s="928"/>
      <c r="E45" s="858"/>
      <c r="F45" s="884"/>
      <c r="G45" s="924"/>
      <c r="H45" s="780"/>
      <c r="I45" s="924"/>
      <c r="J45" s="781"/>
    </row>
    <row r="46" spans="1:10" ht="22.5" customHeight="1">
      <c r="A46" s="874">
        <v>15</v>
      </c>
      <c r="B46" s="885" t="s">
        <v>809</v>
      </c>
      <c r="C46" s="886" t="s">
        <v>0</v>
      </c>
      <c r="D46" s="913">
        <v>94.5</v>
      </c>
      <c r="E46" s="920">
        <v>100</v>
      </c>
      <c r="F46" s="1583" t="s">
        <v>808</v>
      </c>
      <c r="G46" s="1584"/>
      <c r="H46" s="1584"/>
      <c r="I46" s="1584"/>
      <c r="J46" s="1585"/>
    </row>
    <row r="47" spans="1:10" ht="54" customHeight="1">
      <c r="A47" s="874">
        <v>16</v>
      </c>
      <c r="B47" s="887" t="s">
        <v>716</v>
      </c>
      <c r="C47" s="888" t="s">
        <v>0</v>
      </c>
      <c r="D47" s="929">
        <v>95.3</v>
      </c>
      <c r="E47" s="889" t="s">
        <v>718</v>
      </c>
      <c r="F47" s="896"/>
      <c r="G47" s="924">
        <f>F47/85*100</f>
        <v>0</v>
      </c>
      <c r="H47" s="937">
        <v>94.9</v>
      </c>
      <c r="I47" s="924">
        <f>H47/85*100</f>
        <v>111.6470588235294</v>
      </c>
      <c r="J47" s="781">
        <f>H47/D47*100-100</f>
        <v>-0.4197271773347211</v>
      </c>
    </row>
    <row r="48" spans="1:10" ht="45" customHeight="1">
      <c r="A48" s="890">
        <v>17</v>
      </c>
      <c r="B48" s="891" t="s">
        <v>717</v>
      </c>
      <c r="C48" s="892" t="s">
        <v>524</v>
      </c>
      <c r="D48" s="930">
        <v>0.89</v>
      </c>
      <c r="E48" s="893" t="s">
        <v>719</v>
      </c>
      <c r="F48" s="897"/>
      <c r="G48" s="931">
        <f>F48/7*100</f>
        <v>0</v>
      </c>
      <c r="H48" s="938">
        <v>1.4</v>
      </c>
      <c r="I48" s="931">
        <f>H48/7*100</f>
        <v>20</v>
      </c>
      <c r="J48" s="932">
        <f>H48/D48*100-100</f>
        <v>57.30337078651684</v>
      </c>
    </row>
    <row r="50" spans="7:8" ht="15">
      <c r="G50" s="934">
        <f>G43+F43</f>
        <v>609486.1787162162</v>
      </c>
      <c r="H50" s="820"/>
    </row>
    <row r="51" spans="6:7" ht="15">
      <c r="F51" s="895"/>
      <c r="G51" s="895"/>
    </row>
  </sheetData>
  <sheetProtection/>
  <mergeCells count="14">
    <mergeCell ref="A1:J1"/>
    <mergeCell ref="A2:J2"/>
    <mergeCell ref="A3:J3"/>
    <mergeCell ref="A4:J4"/>
    <mergeCell ref="F6:J6"/>
    <mergeCell ref="A6:A8"/>
    <mergeCell ref="F34:J36"/>
    <mergeCell ref="F46:J46"/>
    <mergeCell ref="F7:G7"/>
    <mergeCell ref="H7:J7"/>
    <mergeCell ref="B6:B8"/>
    <mergeCell ref="C6:C8"/>
    <mergeCell ref="D6:D8"/>
    <mergeCell ref="E6:E8"/>
  </mergeCells>
  <printOptions/>
  <pageMargins left="0.4" right="0.2" top="0.6" bottom="0.66" header="0.3" footer="0.3"/>
  <pageSetup horizontalDpi="600" verticalDpi="600" orientation="portrait" paperSize="9" r:id="rId1"/>
  <headerFooter>
    <oddFooter>&amp;C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N27"/>
  <sheetViews>
    <sheetView zoomScale="80" zoomScaleNormal="80" zoomScalePageLayoutView="0" workbookViewId="0" topLeftCell="A4">
      <selection activeCell="I7" sqref="I7"/>
    </sheetView>
  </sheetViews>
  <sheetFormatPr defaultColWidth="8.796875" defaultRowHeight="15"/>
  <cols>
    <col min="1" max="1" width="3.8984375" style="9" customWidth="1"/>
    <col min="2" max="2" width="17" style="9" customWidth="1"/>
    <col min="3" max="3" width="12" style="9" customWidth="1"/>
    <col min="4" max="4" width="10.69921875" style="9" customWidth="1"/>
    <col min="5" max="5" width="12.59765625" style="9" customWidth="1"/>
    <col min="6" max="6" width="12.09765625" style="9" customWidth="1"/>
    <col min="7" max="7" width="13.19921875" style="9" customWidth="1"/>
    <col min="8" max="8" width="12.5" style="9" customWidth="1"/>
    <col min="9" max="9" width="11.59765625" style="9" customWidth="1"/>
    <col min="10" max="10" width="11.3984375" style="9" customWidth="1"/>
    <col min="11" max="14" width="8.69921875" style="9" hidden="1" customWidth="1"/>
    <col min="15" max="15" width="5.69921875" style="9" customWidth="1"/>
    <col min="16" max="16384" width="9" style="9" customWidth="1"/>
  </cols>
  <sheetData>
    <row r="1" spans="1:14" ht="36.75" customHeight="1">
      <c r="A1" s="1847" t="s">
        <v>581</v>
      </c>
      <c r="B1" s="1847"/>
      <c r="C1" s="1847"/>
      <c r="D1" s="1847"/>
      <c r="E1" s="1847"/>
      <c r="F1" s="1847"/>
      <c r="G1" s="1847"/>
      <c r="H1" s="1847"/>
      <c r="I1" s="1847"/>
      <c r="J1" s="1847"/>
      <c r="K1" s="1847"/>
      <c r="L1" s="1847"/>
      <c r="M1" s="1847"/>
      <c r="N1" s="1847"/>
    </row>
    <row r="2" spans="3:13" ht="18" customHeight="1"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4" ht="46.5" customHeight="1">
      <c r="A3" s="1827" t="s">
        <v>14</v>
      </c>
      <c r="B3" s="1855" t="s">
        <v>53</v>
      </c>
      <c r="C3" s="1848" t="s">
        <v>304</v>
      </c>
      <c r="D3" s="1837"/>
      <c r="E3" s="1837"/>
      <c r="F3" s="1838"/>
      <c r="G3" s="1857" t="s">
        <v>473</v>
      </c>
      <c r="H3" s="1840"/>
      <c r="I3" s="1840"/>
      <c r="J3" s="1841"/>
      <c r="K3" s="1848" t="s">
        <v>286</v>
      </c>
      <c r="L3" s="1837"/>
      <c r="M3" s="1837"/>
      <c r="N3" s="1838"/>
    </row>
    <row r="4" spans="1:14" ht="39" customHeight="1">
      <c r="A4" s="1828"/>
      <c r="B4" s="1856"/>
      <c r="C4" s="163" t="s">
        <v>578</v>
      </c>
      <c r="D4" s="550" t="s">
        <v>466</v>
      </c>
      <c r="E4" s="550" t="s">
        <v>469</v>
      </c>
      <c r="F4" s="163" t="s">
        <v>54</v>
      </c>
      <c r="G4" s="585" t="s">
        <v>486</v>
      </c>
      <c r="H4" s="550" t="s">
        <v>466</v>
      </c>
      <c r="I4" s="725" t="s">
        <v>588</v>
      </c>
      <c r="J4" s="485" t="s">
        <v>54</v>
      </c>
      <c r="K4" s="364" t="s">
        <v>470</v>
      </c>
      <c r="L4" s="364" t="s">
        <v>466</v>
      </c>
      <c r="M4" s="364" t="s">
        <v>469</v>
      </c>
      <c r="N4" s="485" t="s">
        <v>54</v>
      </c>
    </row>
    <row r="5" spans="1:14" ht="30.75" customHeight="1">
      <c r="A5" s="282">
        <v>1</v>
      </c>
      <c r="B5" s="117" t="s">
        <v>103</v>
      </c>
      <c r="C5" s="67">
        <v>13</v>
      </c>
      <c r="D5" s="67">
        <v>13</v>
      </c>
      <c r="E5" s="191">
        <v>13</v>
      </c>
      <c r="F5" s="68">
        <f aca="true" t="shared" si="0" ref="F5:F12">E5/C5*100</f>
        <v>100</v>
      </c>
      <c r="G5" s="191">
        <v>9075</v>
      </c>
      <c r="H5" s="191">
        <v>2875</v>
      </c>
      <c r="I5" s="191"/>
      <c r="J5" s="480">
        <f aca="true" t="shared" si="1" ref="J5:J12">I5/G5*100</f>
        <v>0</v>
      </c>
      <c r="K5" s="188">
        <v>4901</v>
      </c>
      <c r="L5" s="258">
        <v>4680</v>
      </c>
      <c r="M5" s="258">
        <f aca="true" t="shared" si="2" ref="M5:M11">L5</f>
        <v>4680</v>
      </c>
      <c r="N5" s="480">
        <f aca="true" t="shared" si="3" ref="N5:N12">M5/K5*100</f>
        <v>95.49071618037135</v>
      </c>
    </row>
    <row r="6" spans="1:14" ht="30.75" customHeight="1">
      <c r="A6" s="283">
        <v>2</v>
      </c>
      <c r="B6" s="33" t="s">
        <v>95</v>
      </c>
      <c r="C6" s="70">
        <v>31</v>
      </c>
      <c r="D6" s="70">
        <v>31</v>
      </c>
      <c r="E6" s="192">
        <v>31</v>
      </c>
      <c r="F6" s="71">
        <f t="shared" si="0"/>
        <v>100</v>
      </c>
      <c r="G6" s="192">
        <v>14836</v>
      </c>
      <c r="H6" s="192">
        <v>762</v>
      </c>
      <c r="I6" s="192"/>
      <c r="J6" s="481">
        <f t="shared" si="1"/>
        <v>0</v>
      </c>
      <c r="K6" s="189">
        <v>8662</v>
      </c>
      <c r="L6" s="258">
        <v>8342</v>
      </c>
      <c r="M6" s="258">
        <f>L6</f>
        <v>8342</v>
      </c>
      <c r="N6" s="481">
        <f t="shared" si="3"/>
        <v>96.30570307088432</v>
      </c>
    </row>
    <row r="7" spans="1:14" ht="30.75" customHeight="1">
      <c r="A7" s="282">
        <v>3</v>
      </c>
      <c r="B7" s="33" t="s">
        <v>96</v>
      </c>
      <c r="C7" s="70">
        <v>33</v>
      </c>
      <c r="D7" s="70">
        <v>33</v>
      </c>
      <c r="E7" s="192">
        <v>33</v>
      </c>
      <c r="F7" s="71">
        <f t="shared" si="0"/>
        <v>100</v>
      </c>
      <c r="G7" s="192">
        <v>16702</v>
      </c>
      <c r="H7" s="192">
        <v>0</v>
      </c>
      <c r="I7" s="192"/>
      <c r="J7" s="481">
        <f t="shared" si="1"/>
        <v>0</v>
      </c>
      <c r="K7" s="189">
        <v>10625</v>
      </c>
      <c r="L7" s="258">
        <v>10141</v>
      </c>
      <c r="M7" s="258">
        <f>L7</f>
        <v>10141</v>
      </c>
      <c r="N7" s="481">
        <f t="shared" si="3"/>
        <v>95.44470588235295</v>
      </c>
    </row>
    <row r="8" spans="1:14" ht="30.75" customHeight="1">
      <c r="A8" s="283">
        <v>4</v>
      </c>
      <c r="B8" s="33" t="s">
        <v>99</v>
      </c>
      <c r="C8" s="70">
        <v>18</v>
      </c>
      <c r="D8" s="70">
        <v>18</v>
      </c>
      <c r="E8" s="192">
        <v>18</v>
      </c>
      <c r="F8" s="71">
        <f t="shared" si="0"/>
        <v>100</v>
      </c>
      <c r="G8" s="192">
        <v>10896</v>
      </c>
      <c r="H8" s="553">
        <v>0</v>
      </c>
      <c r="I8" s="553"/>
      <c r="J8" s="481">
        <f t="shared" si="1"/>
        <v>0</v>
      </c>
      <c r="K8" s="189">
        <v>6588</v>
      </c>
      <c r="L8" s="258">
        <v>6360</v>
      </c>
      <c r="M8" s="258">
        <f t="shared" si="2"/>
        <v>6360</v>
      </c>
      <c r="N8" s="481">
        <f t="shared" si="3"/>
        <v>96.53916211293262</v>
      </c>
    </row>
    <row r="9" spans="1:14" ht="30.75" customHeight="1">
      <c r="A9" s="282">
        <v>5</v>
      </c>
      <c r="B9" s="33" t="s">
        <v>210</v>
      </c>
      <c r="C9" s="70">
        <v>26</v>
      </c>
      <c r="D9" s="70">
        <v>26</v>
      </c>
      <c r="E9" s="192">
        <v>26</v>
      </c>
      <c r="F9" s="71">
        <f t="shared" si="0"/>
        <v>100</v>
      </c>
      <c r="G9" s="192">
        <v>11274</v>
      </c>
      <c r="H9" s="192">
        <v>4357</v>
      </c>
      <c r="I9" s="192"/>
      <c r="J9" s="481">
        <f t="shared" si="1"/>
        <v>0</v>
      </c>
      <c r="K9" s="189">
        <v>6754</v>
      </c>
      <c r="L9" s="258">
        <v>6450</v>
      </c>
      <c r="M9" s="258">
        <f t="shared" si="2"/>
        <v>6450</v>
      </c>
      <c r="N9" s="481">
        <f t="shared" si="3"/>
        <v>95.49896357713948</v>
      </c>
    </row>
    <row r="10" spans="1:14" ht="30.75" customHeight="1">
      <c r="A10" s="283">
        <v>6</v>
      </c>
      <c r="B10" s="33" t="s">
        <v>92</v>
      </c>
      <c r="C10" s="70">
        <v>12</v>
      </c>
      <c r="D10" s="70">
        <v>12</v>
      </c>
      <c r="E10" s="192">
        <v>12</v>
      </c>
      <c r="F10" s="71">
        <f t="shared" si="0"/>
        <v>100</v>
      </c>
      <c r="G10" s="192">
        <v>4100</v>
      </c>
      <c r="H10" s="192">
        <v>3745</v>
      </c>
      <c r="I10" s="192"/>
      <c r="J10" s="481">
        <f t="shared" si="1"/>
        <v>0</v>
      </c>
      <c r="K10" s="189">
        <v>2660</v>
      </c>
      <c r="L10" s="258">
        <v>2446</v>
      </c>
      <c r="M10" s="258">
        <f t="shared" si="2"/>
        <v>2446</v>
      </c>
      <c r="N10" s="481">
        <f t="shared" si="3"/>
        <v>91.95488721804512</v>
      </c>
    </row>
    <row r="11" spans="1:14" ht="30.75" customHeight="1">
      <c r="A11" s="282">
        <v>7</v>
      </c>
      <c r="B11" s="34" t="s">
        <v>211</v>
      </c>
      <c r="C11" s="73">
        <v>8</v>
      </c>
      <c r="D11" s="73">
        <v>8</v>
      </c>
      <c r="E11" s="193">
        <v>8</v>
      </c>
      <c r="F11" s="74">
        <f t="shared" si="0"/>
        <v>100</v>
      </c>
      <c r="G11" s="193">
        <v>2892</v>
      </c>
      <c r="H11" s="193">
        <v>8221</v>
      </c>
      <c r="I11" s="193"/>
      <c r="J11" s="482">
        <f t="shared" si="1"/>
        <v>0</v>
      </c>
      <c r="K11" s="190">
        <v>1818</v>
      </c>
      <c r="L11" s="258">
        <v>1618</v>
      </c>
      <c r="M11" s="258">
        <f t="shared" si="2"/>
        <v>1618</v>
      </c>
      <c r="N11" s="482">
        <f t="shared" si="3"/>
        <v>88.998899889989</v>
      </c>
    </row>
    <row r="12" spans="1:14" ht="33.75" customHeight="1">
      <c r="A12" s="1845" t="s">
        <v>58</v>
      </c>
      <c r="B12" s="1846"/>
      <c r="C12" s="76">
        <f>SUM(C5:C11)</f>
        <v>141</v>
      </c>
      <c r="D12" s="76">
        <f>SUM(D5:D11)</f>
        <v>141</v>
      </c>
      <c r="E12" s="76">
        <f>SUM(E5:E11)</f>
        <v>141</v>
      </c>
      <c r="F12" s="77">
        <f t="shared" si="0"/>
        <v>100</v>
      </c>
      <c r="G12" s="483">
        <f>SUM(G5:G11)</f>
        <v>69775</v>
      </c>
      <c r="H12" s="483">
        <f>SUM(H5:H11)</f>
        <v>19960</v>
      </c>
      <c r="I12" s="483">
        <f>SUM(I5:I11)</f>
        <v>0</v>
      </c>
      <c r="J12" s="484">
        <f t="shared" si="1"/>
        <v>0</v>
      </c>
      <c r="K12" s="194">
        <f>SUM(K5:K11)</f>
        <v>42008</v>
      </c>
      <c r="L12" s="194">
        <f>SUM(L5:L11)</f>
        <v>40037</v>
      </c>
      <c r="M12" s="194">
        <f>SUM(M5:M11)</f>
        <v>40037</v>
      </c>
      <c r="N12" s="484">
        <f t="shared" si="3"/>
        <v>95.30803656446392</v>
      </c>
    </row>
    <row r="14" spans="1:14" ht="36.75" customHeight="1" hidden="1">
      <c r="A14" s="1827" t="s">
        <v>14</v>
      </c>
      <c r="B14" s="1849" t="s">
        <v>53</v>
      </c>
      <c r="C14" s="1850" t="s">
        <v>457</v>
      </c>
      <c r="D14" s="1851"/>
      <c r="E14" s="1851"/>
      <c r="F14" s="1852"/>
      <c r="G14" s="1848" t="s">
        <v>449</v>
      </c>
      <c r="H14" s="1837"/>
      <c r="I14" s="1837"/>
      <c r="J14" s="1838"/>
      <c r="K14" s="1853"/>
      <c r="L14" s="1854"/>
      <c r="M14" s="1854"/>
      <c r="N14" s="1854"/>
    </row>
    <row r="15" spans="1:14" ht="30.75" customHeight="1" hidden="1">
      <c r="A15" s="1828"/>
      <c r="B15" s="1829"/>
      <c r="C15" s="364" t="s">
        <v>472</v>
      </c>
      <c r="D15" s="364" t="s">
        <v>466</v>
      </c>
      <c r="E15" s="364" t="s">
        <v>469</v>
      </c>
      <c r="F15" s="485" t="s">
        <v>54</v>
      </c>
      <c r="G15" s="278" t="s">
        <v>471</v>
      </c>
      <c r="H15" s="364" t="s">
        <v>466</v>
      </c>
      <c r="I15" s="364" t="s">
        <v>469</v>
      </c>
      <c r="J15" s="163" t="s">
        <v>54</v>
      </c>
      <c r="K15" s="337"/>
      <c r="L15" s="338"/>
      <c r="M15" s="338"/>
      <c r="N15" s="339"/>
    </row>
    <row r="16" spans="1:14" ht="19.5" customHeight="1" hidden="1">
      <c r="A16" s="282">
        <v>1</v>
      </c>
      <c r="B16" s="117" t="s">
        <v>103</v>
      </c>
      <c r="C16" s="188">
        <v>258048</v>
      </c>
      <c r="D16" s="258">
        <v>9215</v>
      </c>
      <c r="E16" s="258">
        <v>78554</v>
      </c>
      <c r="F16" s="480">
        <f aca="true" t="shared" si="4" ref="F16:F22">E16/C16*100</f>
        <v>30.44162326388889</v>
      </c>
      <c r="G16" s="188">
        <v>5415</v>
      </c>
      <c r="H16" s="258">
        <v>5415</v>
      </c>
      <c r="I16" s="258">
        <f aca="true" t="shared" si="5" ref="I16:I22">H16</f>
        <v>5415</v>
      </c>
      <c r="J16" s="69">
        <f>I16/G16*100</f>
        <v>100</v>
      </c>
      <c r="K16" s="340"/>
      <c r="L16" s="341"/>
      <c r="M16" s="341"/>
      <c r="N16" s="342"/>
    </row>
    <row r="17" spans="1:14" ht="19.5" customHeight="1" hidden="1">
      <c r="A17" s="283">
        <v>2</v>
      </c>
      <c r="B17" s="33" t="s">
        <v>96</v>
      </c>
      <c r="C17" s="189">
        <v>458460</v>
      </c>
      <c r="D17" s="258">
        <v>0</v>
      </c>
      <c r="E17" s="258">
        <v>108463</v>
      </c>
      <c r="F17" s="481">
        <f t="shared" si="4"/>
        <v>23.658116302403702</v>
      </c>
      <c r="G17" s="189">
        <v>6046</v>
      </c>
      <c r="H17" s="258">
        <v>6046</v>
      </c>
      <c r="I17" s="258">
        <f t="shared" si="5"/>
        <v>6046</v>
      </c>
      <c r="J17" s="72">
        <f aca="true" t="shared" si="6" ref="J17:J23">I17/G17*100</f>
        <v>100</v>
      </c>
      <c r="K17" s="340"/>
      <c r="L17" s="341"/>
      <c r="M17" s="341"/>
      <c r="N17" s="342"/>
    </row>
    <row r="18" spans="1:14" ht="19.5" customHeight="1" hidden="1">
      <c r="A18" s="283">
        <v>3</v>
      </c>
      <c r="B18" s="33" t="s">
        <v>95</v>
      </c>
      <c r="C18" s="189">
        <v>495540</v>
      </c>
      <c r="D18" s="258">
        <v>12531</v>
      </c>
      <c r="E18" s="258">
        <v>126990</v>
      </c>
      <c r="F18" s="481">
        <f t="shared" si="4"/>
        <v>25.62658917544497</v>
      </c>
      <c r="G18" s="189">
        <v>2858</v>
      </c>
      <c r="H18" s="258">
        <v>2858</v>
      </c>
      <c r="I18" s="258">
        <f t="shared" si="5"/>
        <v>2858</v>
      </c>
      <c r="J18" s="72">
        <f t="shared" si="6"/>
        <v>100</v>
      </c>
      <c r="K18" s="340"/>
      <c r="L18" s="341"/>
      <c r="M18" s="341"/>
      <c r="N18" s="342"/>
    </row>
    <row r="19" spans="1:14" ht="19.5" customHeight="1" hidden="1">
      <c r="A19" s="283">
        <v>4</v>
      </c>
      <c r="B19" s="33" t="s">
        <v>99</v>
      </c>
      <c r="C19" s="189">
        <v>333252</v>
      </c>
      <c r="D19" s="258">
        <v>15768</v>
      </c>
      <c r="E19" s="258">
        <v>145461</v>
      </c>
      <c r="F19" s="481">
        <f t="shared" si="4"/>
        <v>43.64895034388391</v>
      </c>
      <c r="G19" s="189">
        <v>3159</v>
      </c>
      <c r="H19" s="258">
        <v>3159</v>
      </c>
      <c r="I19" s="258">
        <f t="shared" si="5"/>
        <v>3159</v>
      </c>
      <c r="J19" s="72">
        <f t="shared" si="6"/>
        <v>100</v>
      </c>
      <c r="K19" s="340"/>
      <c r="L19" s="341"/>
      <c r="M19" s="341"/>
      <c r="N19" s="342"/>
    </row>
    <row r="20" spans="1:14" ht="19.5" customHeight="1" hidden="1">
      <c r="A20" s="283">
        <v>5</v>
      </c>
      <c r="B20" s="33" t="s">
        <v>210</v>
      </c>
      <c r="C20" s="189">
        <v>343512</v>
      </c>
      <c r="D20" s="258">
        <v>9287</v>
      </c>
      <c r="E20" s="258">
        <v>96817</v>
      </c>
      <c r="F20" s="481">
        <f t="shared" si="4"/>
        <v>28.18445934930949</v>
      </c>
      <c r="G20" s="189">
        <v>4935</v>
      </c>
      <c r="H20" s="258">
        <v>4935</v>
      </c>
      <c r="I20" s="258">
        <f t="shared" si="5"/>
        <v>4935</v>
      </c>
      <c r="J20" s="72">
        <f t="shared" si="6"/>
        <v>100</v>
      </c>
      <c r="K20" s="340"/>
      <c r="L20" s="341"/>
      <c r="M20" s="341"/>
      <c r="N20" s="342"/>
    </row>
    <row r="21" spans="1:12" ht="19.5" customHeight="1" hidden="1">
      <c r="A21" s="283">
        <v>6</v>
      </c>
      <c r="B21" s="33" t="s">
        <v>92</v>
      </c>
      <c r="C21" s="189">
        <v>130680</v>
      </c>
      <c r="D21" s="258">
        <v>2575</v>
      </c>
      <c r="E21" s="258">
        <v>30669</v>
      </c>
      <c r="F21" s="481">
        <f>E21/C21*100</f>
        <v>23.468778696051423</v>
      </c>
      <c r="G21" s="189">
        <v>1401</v>
      </c>
      <c r="H21" s="258">
        <v>1401</v>
      </c>
      <c r="I21" s="258">
        <f t="shared" si="5"/>
        <v>1401</v>
      </c>
      <c r="J21" s="72">
        <f>I21/G21*100</f>
        <v>100</v>
      </c>
      <c r="K21" s="340"/>
      <c r="L21" s="342"/>
    </row>
    <row r="22" spans="1:12" ht="19.5" customHeight="1" hidden="1">
      <c r="A22" s="283">
        <v>7</v>
      </c>
      <c r="B22" s="34" t="s">
        <v>147</v>
      </c>
      <c r="C22" s="190">
        <v>80384</v>
      </c>
      <c r="D22" s="258">
        <v>10604</v>
      </c>
      <c r="E22" s="258">
        <v>58196</v>
      </c>
      <c r="F22" s="482">
        <f t="shared" si="4"/>
        <v>72.39749203821655</v>
      </c>
      <c r="G22" s="190">
        <v>723</v>
      </c>
      <c r="H22" s="258">
        <v>723</v>
      </c>
      <c r="I22" s="258">
        <f t="shared" si="5"/>
        <v>723</v>
      </c>
      <c r="J22" s="75">
        <f t="shared" si="6"/>
        <v>100</v>
      </c>
      <c r="K22" s="340"/>
      <c r="L22" s="342"/>
    </row>
    <row r="23" spans="1:12" ht="20.25" customHeight="1" hidden="1">
      <c r="A23" s="1845" t="s">
        <v>58</v>
      </c>
      <c r="B23" s="1846"/>
      <c r="C23" s="194">
        <f>SUM(C16:C22)</f>
        <v>2099876</v>
      </c>
      <c r="D23" s="194">
        <f>SUM(D16:D22)</f>
        <v>59980</v>
      </c>
      <c r="E23" s="194">
        <f>SUM(E16:E22)</f>
        <v>645150</v>
      </c>
      <c r="F23" s="484">
        <f>E23/C23*100</f>
        <v>30.723242705759766</v>
      </c>
      <c r="G23" s="78">
        <f>SUM(G16:G22)</f>
        <v>24537</v>
      </c>
      <c r="H23" s="78">
        <f>SUM(H16:H22)</f>
        <v>24537</v>
      </c>
      <c r="I23" s="78">
        <f>SUM(I16:I22)</f>
        <v>24537</v>
      </c>
      <c r="J23" s="79">
        <f t="shared" si="6"/>
        <v>100</v>
      </c>
      <c r="K23" s="343"/>
      <c r="L23" s="344"/>
    </row>
    <row r="24" spans="2:12" ht="18" customHeight="1" hidden="1">
      <c r="B24" s="35"/>
      <c r="C24" s="36"/>
      <c r="I24" s="37"/>
      <c r="J24" s="37"/>
      <c r="K24" s="336"/>
      <c r="L24" s="336"/>
    </row>
    <row r="25" spans="3:14" ht="15" customHeight="1" hidden="1">
      <c r="C25" s="38"/>
      <c r="I25" s="39"/>
      <c r="J25" s="39"/>
      <c r="K25" s="39"/>
      <c r="L25" s="39"/>
      <c r="M25" s="39"/>
      <c r="N25" s="39"/>
    </row>
    <row r="26" spans="3:14" ht="15.75" hidden="1">
      <c r="C26" s="40"/>
      <c r="I26" s="41"/>
      <c r="J26" s="41"/>
      <c r="K26" s="41"/>
      <c r="L26" s="41"/>
      <c r="M26" s="41"/>
      <c r="N26" s="41"/>
    </row>
    <row r="27" ht="15.75">
      <c r="I27" s="38"/>
    </row>
  </sheetData>
  <sheetProtection/>
  <mergeCells count="13">
    <mergeCell ref="B3:B4"/>
    <mergeCell ref="C3:F3"/>
    <mergeCell ref="G3:J3"/>
    <mergeCell ref="A23:B23"/>
    <mergeCell ref="A1:N1"/>
    <mergeCell ref="K3:N3"/>
    <mergeCell ref="A12:B12"/>
    <mergeCell ref="A14:A15"/>
    <mergeCell ref="B14:B15"/>
    <mergeCell ref="C14:F14"/>
    <mergeCell ref="G14:J14"/>
    <mergeCell ref="K14:N14"/>
    <mergeCell ref="A3:A4"/>
  </mergeCells>
  <printOptions/>
  <pageMargins left="1.2" right="0.2" top="0.81" bottom="0.63" header="0.39" footer="0.21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V33"/>
  <sheetViews>
    <sheetView zoomScalePageLayoutView="0" workbookViewId="0" topLeftCell="A10">
      <selection activeCell="F21" sqref="F21"/>
    </sheetView>
  </sheetViews>
  <sheetFormatPr defaultColWidth="6.3984375" defaultRowHeight="15"/>
  <cols>
    <col min="1" max="1" width="4.8984375" style="42" customWidth="1"/>
    <col min="2" max="2" width="17.3984375" style="42" customWidth="1"/>
    <col min="3" max="4" width="7.09765625" style="42" customWidth="1"/>
    <col min="5" max="5" width="7.69921875" style="42" customWidth="1"/>
    <col min="6" max="6" width="5.8984375" style="42" customWidth="1"/>
    <col min="7" max="7" width="6.3984375" style="42" customWidth="1"/>
    <col min="8" max="8" width="7.59765625" style="42" customWidth="1"/>
    <col min="9" max="11" width="6.3984375" style="42" customWidth="1"/>
    <col min="12" max="12" width="7.19921875" style="42" customWidth="1"/>
    <col min="13" max="16384" width="6.3984375" style="42" customWidth="1"/>
  </cols>
  <sheetData>
    <row r="1" spans="1:18" ht="27" customHeight="1">
      <c r="A1" s="1859" t="s">
        <v>212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</row>
    <row r="2" ht="21.75" customHeight="1">
      <c r="C2" s="43"/>
    </row>
    <row r="3" spans="1:18" ht="32.25" customHeight="1">
      <c r="A3" s="1860" t="s">
        <v>16</v>
      </c>
      <c r="B3" s="1858" t="s">
        <v>17</v>
      </c>
      <c r="C3" s="1860" t="s">
        <v>59</v>
      </c>
      <c r="D3" s="1860"/>
      <c r="E3" s="1860"/>
      <c r="F3" s="1860"/>
      <c r="G3" s="1860" t="s">
        <v>60</v>
      </c>
      <c r="H3" s="1860"/>
      <c r="I3" s="1860"/>
      <c r="J3" s="1860"/>
      <c r="K3" s="1860" t="s">
        <v>68</v>
      </c>
      <c r="L3" s="1860"/>
      <c r="M3" s="1860"/>
      <c r="N3" s="1860"/>
      <c r="O3" s="1860" t="s">
        <v>69</v>
      </c>
      <c r="P3" s="1860"/>
      <c r="Q3" s="1860"/>
      <c r="R3" s="1860"/>
    </row>
    <row r="4" spans="1:18" ht="45">
      <c r="A4" s="1860"/>
      <c r="B4" s="1858"/>
      <c r="C4" s="124" t="s">
        <v>162</v>
      </c>
      <c r="D4" s="143" t="s">
        <v>208</v>
      </c>
      <c r="E4" s="143" t="s">
        <v>209</v>
      </c>
      <c r="F4" s="124" t="s">
        <v>22</v>
      </c>
      <c r="G4" s="124" t="s">
        <v>163</v>
      </c>
      <c r="H4" s="143" t="s">
        <v>208</v>
      </c>
      <c r="I4" s="143" t="s">
        <v>209</v>
      </c>
      <c r="J4" s="124" t="s">
        <v>22</v>
      </c>
      <c r="K4" s="124" t="s">
        <v>164</v>
      </c>
      <c r="L4" s="143" t="s">
        <v>208</v>
      </c>
      <c r="M4" s="143" t="s">
        <v>209</v>
      </c>
      <c r="N4" s="124" t="s">
        <v>22</v>
      </c>
      <c r="O4" s="124" t="s">
        <v>165</v>
      </c>
      <c r="P4" s="143" t="s">
        <v>208</v>
      </c>
      <c r="Q4" s="143" t="s">
        <v>209</v>
      </c>
      <c r="R4" s="124" t="s">
        <v>22</v>
      </c>
    </row>
    <row r="5" spans="1:22" ht="18" customHeight="1">
      <c r="A5" s="148">
        <v>1</v>
      </c>
      <c r="B5" s="162" t="s">
        <v>39</v>
      </c>
      <c r="C5" s="80"/>
      <c r="D5" s="54">
        <v>0</v>
      </c>
      <c r="E5" s="81">
        <v>513</v>
      </c>
      <c r="F5" s="82"/>
      <c r="G5" s="80">
        <v>650</v>
      </c>
      <c r="H5" s="54">
        <v>25</v>
      </c>
      <c r="I5" s="57">
        <v>650</v>
      </c>
      <c r="J5" s="59">
        <f>I5/G5*100</f>
        <v>100</v>
      </c>
      <c r="K5" s="57">
        <v>390</v>
      </c>
      <c r="L5" s="57">
        <v>55</v>
      </c>
      <c r="M5" s="57">
        <v>390</v>
      </c>
      <c r="N5" s="59">
        <f>M5/K5*100</f>
        <v>100</v>
      </c>
      <c r="O5" s="58"/>
      <c r="P5" s="58"/>
      <c r="Q5" s="58"/>
      <c r="R5" s="59"/>
      <c r="S5" s="44"/>
      <c r="V5" s="44"/>
    </row>
    <row r="6" spans="1:22" ht="18" customHeight="1">
      <c r="A6" s="149">
        <v>2</v>
      </c>
      <c r="B6" s="202" t="s">
        <v>55</v>
      </c>
      <c r="C6" s="83"/>
      <c r="D6" s="55">
        <v>0</v>
      </c>
      <c r="E6" s="84">
        <v>12</v>
      </c>
      <c r="F6" s="85"/>
      <c r="G6" s="83">
        <v>900</v>
      </c>
      <c r="H6" s="55">
        <v>110</v>
      </c>
      <c r="I6" s="60">
        <v>200</v>
      </c>
      <c r="J6" s="62">
        <f aca="true" t="shared" si="0" ref="J6:J13">I6/G6*100</f>
        <v>22.22222222222222</v>
      </c>
      <c r="K6" s="60">
        <v>970</v>
      </c>
      <c r="L6" s="60">
        <v>100</v>
      </c>
      <c r="M6" s="60">
        <v>970</v>
      </c>
      <c r="N6" s="62">
        <f aca="true" t="shared" si="1" ref="N6:N13">M6/K6*100</f>
        <v>100</v>
      </c>
      <c r="O6" s="61"/>
      <c r="P6" s="61"/>
      <c r="Q6" s="61"/>
      <c r="R6" s="62"/>
      <c r="S6" s="44"/>
      <c r="V6" s="44"/>
    </row>
    <row r="7" spans="1:22" ht="18" customHeight="1">
      <c r="A7" s="149">
        <v>3</v>
      </c>
      <c r="B7" s="202" t="s">
        <v>56</v>
      </c>
      <c r="C7" s="83"/>
      <c r="D7" s="55">
        <v>0</v>
      </c>
      <c r="E7" s="84">
        <v>0</v>
      </c>
      <c r="F7" s="85"/>
      <c r="G7" s="83">
        <v>750</v>
      </c>
      <c r="H7" s="55">
        <v>0</v>
      </c>
      <c r="I7" s="60">
        <v>38</v>
      </c>
      <c r="J7" s="62">
        <f t="shared" si="0"/>
        <v>5.066666666666666</v>
      </c>
      <c r="K7" s="60">
        <v>960</v>
      </c>
      <c r="L7" s="60">
        <v>210</v>
      </c>
      <c r="M7" s="60">
        <v>960</v>
      </c>
      <c r="N7" s="62">
        <f t="shared" si="1"/>
        <v>100</v>
      </c>
      <c r="O7" s="61"/>
      <c r="P7" s="61"/>
      <c r="Q7" s="61"/>
      <c r="R7" s="62"/>
      <c r="S7" s="44"/>
      <c r="V7" s="44"/>
    </row>
    <row r="8" spans="1:22" ht="18" customHeight="1">
      <c r="A8" s="149">
        <v>4</v>
      </c>
      <c r="B8" s="202" t="s">
        <v>213</v>
      </c>
      <c r="C8" s="83"/>
      <c r="D8" s="55">
        <v>0</v>
      </c>
      <c r="E8" s="84">
        <v>53</v>
      </c>
      <c r="F8" s="85"/>
      <c r="G8" s="83">
        <v>550</v>
      </c>
      <c r="H8" s="55">
        <v>42</v>
      </c>
      <c r="I8" s="60">
        <v>500</v>
      </c>
      <c r="J8" s="62">
        <f t="shared" si="0"/>
        <v>90.9090909090909</v>
      </c>
      <c r="K8" s="60">
        <v>520</v>
      </c>
      <c r="L8" s="60">
        <v>0</v>
      </c>
      <c r="M8" s="60">
        <v>575</v>
      </c>
      <c r="N8" s="62">
        <f t="shared" si="1"/>
        <v>110.57692307692308</v>
      </c>
      <c r="O8" s="61"/>
      <c r="P8" s="61"/>
      <c r="Q8" s="61"/>
      <c r="R8" s="62"/>
      <c r="S8" s="44"/>
      <c r="U8" s="45"/>
      <c r="V8" s="44"/>
    </row>
    <row r="9" spans="1:22" ht="18" customHeight="1">
      <c r="A9" s="149">
        <v>5</v>
      </c>
      <c r="B9" s="202" t="s">
        <v>106</v>
      </c>
      <c r="C9" s="83"/>
      <c r="D9" s="55">
        <v>0</v>
      </c>
      <c r="E9" s="84">
        <v>90</v>
      </c>
      <c r="F9" s="85"/>
      <c r="G9" s="83">
        <v>750</v>
      </c>
      <c r="H9" s="55">
        <v>32</v>
      </c>
      <c r="I9" s="60">
        <v>142</v>
      </c>
      <c r="J9" s="62">
        <f t="shared" si="0"/>
        <v>18.933333333333334</v>
      </c>
      <c r="K9" s="60">
        <v>850</v>
      </c>
      <c r="L9" s="60">
        <v>28</v>
      </c>
      <c r="M9" s="60">
        <v>820</v>
      </c>
      <c r="N9" s="62">
        <f t="shared" si="1"/>
        <v>96.47058823529412</v>
      </c>
      <c r="O9" s="61"/>
      <c r="P9" s="61"/>
      <c r="Q9" s="61"/>
      <c r="R9" s="62"/>
      <c r="S9" s="44"/>
      <c r="U9" s="45"/>
      <c r="V9" s="44"/>
    </row>
    <row r="10" spans="1:22" ht="18" customHeight="1">
      <c r="A10" s="149">
        <v>6</v>
      </c>
      <c r="B10" s="202" t="s">
        <v>28</v>
      </c>
      <c r="C10" s="83"/>
      <c r="D10" s="55">
        <v>0</v>
      </c>
      <c r="E10" s="84">
        <v>392</v>
      </c>
      <c r="F10" s="85"/>
      <c r="G10" s="83">
        <v>400</v>
      </c>
      <c r="H10" s="55">
        <v>26</v>
      </c>
      <c r="I10" s="60">
        <v>120</v>
      </c>
      <c r="J10" s="62">
        <f>I10/G10*100</f>
        <v>30</v>
      </c>
      <c r="K10" s="60">
        <v>510</v>
      </c>
      <c r="L10" s="60">
        <v>106</v>
      </c>
      <c r="M10" s="60">
        <v>510</v>
      </c>
      <c r="N10" s="62">
        <f>M10/K10*100</f>
        <v>100</v>
      </c>
      <c r="O10" s="61"/>
      <c r="P10" s="61"/>
      <c r="Q10" s="61"/>
      <c r="R10" s="62"/>
      <c r="S10" s="44"/>
      <c r="U10" s="45"/>
      <c r="V10" s="44"/>
    </row>
    <row r="11" spans="1:22" ht="18" customHeight="1">
      <c r="A11" s="195"/>
      <c r="B11" s="201" t="s">
        <v>161</v>
      </c>
      <c r="C11" s="196"/>
      <c r="D11" s="142"/>
      <c r="E11" s="204">
        <v>71.9</v>
      </c>
      <c r="F11" s="197"/>
      <c r="G11" s="196"/>
      <c r="H11" s="142"/>
      <c r="I11" s="198"/>
      <c r="J11" s="199"/>
      <c r="K11" s="198"/>
      <c r="L11" s="198"/>
      <c r="M11" s="198"/>
      <c r="N11" s="199"/>
      <c r="O11" s="200"/>
      <c r="P11" s="200"/>
      <c r="Q11" s="200"/>
      <c r="R11" s="199"/>
      <c r="S11" s="44"/>
      <c r="U11" s="45"/>
      <c r="V11" s="44"/>
    </row>
    <row r="12" spans="1:18" ht="18" customHeight="1">
      <c r="A12" s="150">
        <v>7</v>
      </c>
      <c r="B12" s="203" t="s">
        <v>214</v>
      </c>
      <c r="C12" s="86"/>
      <c r="D12" s="56"/>
      <c r="E12" s="65"/>
      <c r="F12" s="87"/>
      <c r="G12" s="56"/>
      <c r="H12" s="56"/>
      <c r="I12" s="63"/>
      <c r="J12" s="65"/>
      <c r="K12" s="64"/>
      <c r="L12" s="64"/>
      <c r="M12" s="64"/>
      <c r="N12" s="65"/>
      <c r="O12" s="64">
        <v>400</v>
      </c>
      <c r="P12" s="64">
        <v>0</v>
      </c>
      <c r="Q12" s="64">
        <v>400</v>
      </c>
      <c r="R12" s="65">
        <f>Q12/O12*100</f>
        <v>100</v>
      </c>
    </row>
    <row r="13" spans="1:18" ht="21.75" customHeight="1">
      <c r="A13" s="1858" t="s">
        <v>2</v>
      </c>
      <c r="B13" s="1858"/>
      <c r="C13" s="20">
        <f>SUM(C5:C12)</f>
        <v>0</v>
      </c>
      <c r="D13" s="20">
        <f>SUM(D5:D12)</f>
        <v>0</v>
      </c>
      <c r="E13" s="205">
        <f>SUM(E5:E12)</f>
        <v>1131.9</v>
      </c>
      <c r="F13" s="88"/>
      <c r="G13" s="20">
        <f>SUM(G5:G12)</f>
        <v>4000</v>
      </c>
      <c r="H13" s="20">
        <f>SUM(H5:H12)</f>
        <v>235</v>
      </c>
      <c r="I13" s="20">
        <f>SUM(I5:I12)</f>
        <v>1650</v>
      </c>
      <c r="J13" s="21">
        <f t="shared" si="0"/>
        <v>41.25</v>
      </c>
      <c r="K13" s="20">
        <f>SUM(K5:K12)</f>
        <v>4200</v>
      </c>
      <c r="L13" s="20">
        <f>SUM(L5:L12)</f>
        <v>499</v>
      </c>
      <c r="M13" s="20">
        <f>SUM(M5:M12)</f>
        <v>4225</v>
      </c>
      <c r="N13" s="21">
        <f t="shared" si="1"/>
        <v>100.59523809523809</v>
      </c>
      <c r="O13" s="20">
        <f>SUM(O5:O12)</f>
        <v>400</v>
      </c>
      <c r="P13" s="20">
        <f>SUM(P5:P12)</f>
        <v>0</v>
      </c>
      <c r="Q13" s="22">
        <f>SUM(Q5:Q12)</f>
        <v>400</v>
      </c>
      <c r="R13" s="21">
        <f>Q13/O13*100</f>
        <v>100</v>
      </c>
    </row>
    <row r="14" spans="1:18" ht="20.25" customHeight="1">
      <c r="A14" s="24"/>
      <c r="B14" s="24"/>
      <c r="C14" s="113"/>
      <c r="D14" s="113"/>
      <c r="E14" s="113"/>
      <c r="F14" s="114"/>
      <c r="G14" s="113"/>
      <c r="H14" s="113"/>
      <c r="I14" s="113"/>
      <c r="J14" s="105"/>
      <c r="K14" s="113"/>
      <c r="L14" s="113"/>
      <c r="M14" s="113"/>
      <c r="N14" s="105"/>
      <c r="O14" s="113"/>
      <c r="P14" s="113"/>
      <c r="Q14" s="104"/>
      <c r="R14" s="105"/>
    </row>
    <row r="15" spans="1:18" ht="17.25" customHeight="1">
      <c r="A15" s="46"/>
      <c r="B15" s="46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90"/>
      <c r="Q15" s="90"/>
      <c r="R15" s="90"/>
    </row>
    <row r="16" spans="1:18" ht="18">
      <c r="A16" s="1860" t="s">
        <v>16</v>
      </c>
      <c r="B16" s="1858" t="s">
        <v>17</v>
      </c>
      <c r="C16" s="1861" t="s">
        <v>61</v>
      </c>
      <c r="D16" s="1861"/>
      <c r="E16" s="1861"/>
      <c r="F16" s="1861"/>
      <c r="G16" s="1861" t="s">
        <v>62</v>
      </c>
      <c r="H16" s="1861"/>
      <c r="I16" s="1861"/>
      <c r="J16" s="1861"/>
      <c r="K16" s="1861" t="s">
        <v>63</v>
      </c>
      <c r="L16" s="1861"/>
      <c r="M16" s="1861"/>
      <c r="N16" s="1861"/>
      <c r="O16" s="91"/>
      <c r="P16" s="92"/>
      <c r="Q16" s="92"/>
      <c r="R16" s="92"/>
    </row>
    <row r="17" spans="1:18" ht="47.25" customHeight="1">
      <c r="A17" s="1860"/>
      <c r="B17" s="1858"/>
      <c r="C17" s="146" t="s">
        <v>166</v>
      </c>
      <c r="D17" s="143" t="s">
        <v>208</v>
      </c>
      <c r="E17" s="143" t="s">
        <v>209</v>
      </c>
      <c r="F17" s="146" t="s">
        <v>22</v>
      </c>
      <c r="G17" s="146" t="s">
        <v>52</v>
      </c>
      <c r="H17" s="143" t="s">
        <v>208</v>
      </c>
      <c r="I17" s="143" t="s">
        <v>209</v>
      </c>
      <c r="J17" s="146" t="s">
        <v>22</v>
      </c>
      <c r="K17" s="146" t="s">
        <v>167</v>
      </c>
      <c r="L17" s="143" t="s">
        <v>208</v>
      </c>
      <c r="M17" s="143" t="s">
        <v>209</v>
      </c>
      <c r="N17" s="146" t="s">
        <v>22</v>
      </c>
      <c r="O17" s="93"/>
      <c r="P17" s="94"/>
      <c r="Q17" s="94"/>
      <c r="R17" s="94"/>
    </row>
    <row r="18" spans="1:21" ht="18" customHeight="1">
      <c r="A18" s="148">
        <v>1</v>
      </c>
      <c r="B18" s="29" t="s">
        <v>43</v>
      </c>
      <c r="C18" s="54">
        <v>1</v>
      </c>
      <c r="D18" s="54">
        <v>0</v>
      </c>
      <c r="E18" s="54">
        <v>1</v>
      </c>
      <c r="F18" s="59">
        <v>0</v>
      </c>
      <c r="G18" s="95"/>
      <c r="H18" s="58"/>
      <c r="I18" s="58"/>
      <c r="J18" s="59"/>
      <c r="K18" s="54"/>
      <c r="L18" s="54"/>
      <c r="M18" s="54"/>
      <c r="N18" s="59"/>
      <c r="O18" s="96"/>
      <c r="P18" s="97"/>
      <c r="Q18" s="97"/>
      <c r="R18" s="98"/>
      <c r="S18" s="48"/>
      <c r="T18" s="48"/>
      <c r="U18" s="48"/>
    </row>
    <row r="19" spans="1:18" ht="18" customHeight="1">
      <c r="A19" s="149">
        <v>2</v>
      </c>
      <c r="B19" s="23" t="s">
        <v>24</v>
      </c>
      <c r="C19" s="55">
        <v>1</v>
      </c>
      <c r="D19" s="55">
        <v>0</v>
      </c>
      <c r="E19" s="55">
        <v>1</v>
      </c>
      <c r="F19" s="62">
        <f aca="true" t="shared" si="2" ref="F19:F25">E19/C19*100</f>
        <v>100</v>
      </c>
      <c r="G19" s="99"/>
      <c r="H19" s="61"/>
      <c r="I19" s="61"/>
      <c r="J19" s="62"/>
      <c r="K19" s="55">
        <v>80</v>
      </c>
      <c r="L19" s="55">
        <v>2</v>
      </c>
      <c r="M19" s="55">
        <v>60</v>
      </c>
      <c r="N19" s="62">
        <f aca="true" t="shared" si="3" ref="N19:N25">M19/K19*100</f>
        <v>75</v>
      </c>
      <c r="O19" s="96"/>
      <c r="P19" s="97"/>
      <c r="Q19" s="97"/>
      <c r="R19" s="98"/>
    </row>
    <row r="20" spans="1:18" ht="18" customHeight="1">
      <c r="A20" s="149">
        <v>3</v>
      </c>
      <c r="B20" s="23" t="s">
        <v>25</v>
      </c>
      <c r="C20" s="55">
        <v>1</v>
      </c>
      <c r="D20" s="55">
        <v>0</v>
      </c>
      <c r="E20" s="55">
        <v>1</v>
      </c>
      <c r="F20" s="62">
        <f t="shared" si="2"/>
        <v>100</v>
      </c>
      <c r="G20" s="99"/>
      <c r="H20" s="61"/>
      <c r="I20" s="61"/>
      <c r="J20" s="62"/>
      <c r="K20" s="55">
        <v>80</v>
      </c>
      <c r="L20" s="55">
        <v>0</v>
      </c>
      <c r="M20" s="55">
        <v>42</v>
      </c>
      <c r="N20" s="62">
        <f t="shared" si="3"/>
        <v>52.5</v>
      </c>
      <c r="O20" s="96"/>
      <c r="P20" s="97"/>
      <c r="Q20" s="97"/>
      <c r="R20" s="98"/>
    </row>
    <row r="21" spans="1:18" ht="18" customHeight="1">
      <c r="A21" s="149">
        <v>4</v>
      </c>
      <c r="B21" s="23" t="s">
        <v>26</v>
      </c>
      <c r="C21" s="55">
        <v>1</v>
      </c>
      <c r="D21" s="55">
        <v>0</v>
      </c>
      <c r="E21" s="55">
        <v>1</v>
      </c>
      <c r="F21" s="62">
        <f t="shared" si="2"/>
        <v>100</v>
      </c>
      <c r="G21" s="99"/>
      <c r="H21" s="61"/>
      <c r="I21" s="61"/>
      <c r="J21" s="62"/>
      <c r="K21" s="55">
        <v>80</v>
      </c>
      <c r="L21" s="55">
        <v>7</v>
      </c>
      <c r="M21" s="55">
        <v>50</v>
      </c>
      <c r="N21" s="62">
        <f t="shared" si="3"/>
        <v>62.5</v>
      </c>
      <c r="O21" s="96"/>
      <c r="P21" s="97"/>
      <c r="Q21" s="97"/>
      <c r="R21" s="98"/>
    </row>
    <row r="22" spans="1:18" ht="18" customHeight="1">
      <c r="A22" s="149">
        <v>5</v>
      </c>
      <c r="B22" s="23" t="s">
        <v>27</v>
      </c>
      <c r="C22" s="55">
        <v>1</v>
      </c>
      <c r="D22" s="55">
        <v>0</v>
      </c>
      <c r="E22" s="55">
        <v>1</v>
      </c>
      <c r="F22" s="62">
        <f t="shared" si="2"/>
        <v>100</v>
      </c>
      <c r="G22" s="99"/>
      <c r="H22" s="61"/>
      <c r="I22" s="61"/>
      <c r="J22" s="62"/>
      <c r="K22" s="55">
        <v>80</v>
      </c>
      <c r="L22" s="55">
        <v>6</v>
      </c>
      <c r="M22" s="55">
        <v>120</v>
      </c>
      <c r="N22" s="62">
        <f t="shared" si="3"/>
        <v>150</v>
      </c>
      <c r="O22" s="96"/>
      <c r="P22" s="97"/>
      <c r="Q22" s="97"/>
      <c r="R22" s="98"/>
    </row>
    <row r="23" spans="1:18" ht="18" customHeight="1">
      <c r="A23" s="149">
        <v>6</v>
      </c>
      <c r="B23" s="23" t="s">
        <v>28</v>
      </c>
      <c r="C23" s="55">
        <v>1</v>
      </c>
      <c r="D23" s="55">
        <v>0</v>
      </c>
      <c r="E23" s="55">
        <v>1</v>
      </c>
      <c r="F23" s="62">
        <f t="shared" si="2"/>
        <v>100</v>
      </c>
      <c r="G23" s="99"/>
      <c r="H23" s="61"/>
      <c r="I23" s="61"/>
      <c r="J23" s="62"/>
      <c r="K23" s="55">
        <v>80</v>
      </c>
      <c r="L23" s="55">
        <v>9</v>
      </c>
      <c r="M23" s="55">
        <v>50</v>
      </c>
      <c r="N23" s="62">
        <f t="shared" si="3"/>
        <v>62.5</v>
      </c>
      <c r="O23" s="96"/>
      <c r="P23" s="97"/>
      <c r="Q23" s="97"/>
      <c r="R23" s="98"/>
    </row>
    <row r="24" spans="1:18" ht="18" customHeight="1">
      <c r="A24" s="150">
        <v>7</v>
      </c>
      <c r="B24" s="49" t="s">
        <v>64</v>
      </c>
      <c r="C24" s="56"/>
      <c r="D24" s="56">
        <v>0</v>
      </c>
      <c r="E24" s="56"/>
      <c r="F24" s="65"/>
      <c r="G24" s="100">
        <v>1</v>
      </c>
      <c r="H24" s="56">
        <v>1</v>
      </c>
      <c r="I24" s="56">
        <v>1</v>
      </c>
      <c r="J24" s="65">
        <f>I24/G24*100</f>
        <v>100</v>
      </c>
      <c r="K24" s="56">
        <v>400</v>
      </c>
      <c r="L24" s="56">
        <v>4</v>
      </c>
      <c r="M24" s="55">
        <v>400</v>
      </c>
      <c r="N24" s="65">
        <f t="shared" si="3"/>
        <v>100</v>
      </c>
      <c r="O24" s="96"/>
      <c r="P24" s="97"/>
      <c r="Q24" s="97"/>
      <c r="R24" s="98"/>
    </row>
    <row r="25" spans="1:18" ht="18" customHeight="1">
      <c r="A25" s="1858" t="s">
        <v>2</v>
      </c>
      <c r="B25" s="1858"/>
      <c r="C25" s="20">
        <f>SUM(C18:C24)</f>
        <v>6</v>
      </c>
      <c r="D25" s="20">
        <f>SUM(D18:D24)</f>
        <v>0</v>
      </c>
      <c r="E25" s="20">
        <f>SUM(E18:E24)</f>
        <v>6</v>
      </c>
      <c r="F25" s="21">
        <f t="shared" si="2"/>
        <v>100</v>
      </c>
      <c r="G25" s="101">
        <f>SUM(G18:G24)</f>
        <v>1</v>
      </c>
      <c r="H25" s="102">
        <v>1</v>
      </c>
      <c r="I25" s="20">
        <v>1</v>
      </c>
      <c r="J25" s="21">
        <f>I25/G25*100</f>
        <v>100</v>
      </c>
      <c r="K25" s="20">
        <f>SUM(K18:K24)</f>
        <v>800</v>
      </c>
      <c r="L25" s="22">
        <f>SUM(L18:L24)</f>
        <v>28</v>
      </c>
      <c r="M25" s="20">
        <f>SUM(M18:M24)</f>
        <v>722</v>
      </c>
      <c r="N25" s="21">
        <f t="shared" si="3"/>
        <v>90.25</v>
      </c>
      <c r="O25" s="103"/>
      <c r="P25" s="104"/>
      <c r="Q25" s="104"/>
      <c r="R25" s="105"/>
    </row>
    <row r="26" spans="1:14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</row>
    <row r="27" spans="1:14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8" customHeight="1">
      <c r="A28" s="47"/>
      <c r="B28" s="47"/>
      <c r="C28" s="47"/>
      <c r="D28" s="47"/>
      <c r="E28" s="47"/>
      <c r="F28" s="47"/>
      <c r="G28" s="50"/>
      <c r="H28" s="50"/>
      <c r="I28" s="50"/>
      <c r="J28" s="47"/>
      <c r="K28" s="51"/>
      <c r="L28" s="52"/>
      <c r="M28" s="52"/>
      <c r="N28" s="52"/>
    </row>
    <row r="29" spans="1:14" ht="18" customHeight="1">
      <c r="A29" s="47"/>
      <c r="B29" s="47"/>
      <c r="C29" s="47"/>
      <c r="D29" s="47"/>
      <c r="E29" s="47"/>
      <c r="F29" s="47"/>
      <c r="G29" s="50"/>
      <c r="H29" s="50"/>
      <c r="I29" s="50"/>
      <c r="J29" s="47"/>
      <c r="K29" s="51"/>
      <c r="L29" s="52"/>
      <c r="M29" s="52"/>
      <c r="N29" s="52"/>
    </row>
    <row r="30" ht="18" customHeight="1">
      <c r="K30" s="51"/>
    </row>
    <row r="31" ht="15">
      <c r="K31" s="51"/>
    </row>
    <row r="32" ht="15">
      <c r="K32" s="51"/>
    </row>
    <row r="33" ht="15">
      <c r="K33" s="51"/>
    </row>
  </sheetData>
  <sheetProtection/>
  <mergeCells count="14">
    <mergeCell ref="A3:A4"/>
    <mergeCell ref="B3:B4"/>
    <mergeCell ref="C3:F3"/>
    <mergeCell ref="G3:J3"/>
    <mergeCell ref="A25:B25"/>
    <mergeCell ref="A1:R1"/>
    <mergeCell ref="K3:N3"/>
    <mergeCell ref="O3:R3"/>
    <mergeCell ref="A13:B13"/>
    <mergeCell ref="A16:A17"/>
    <mergeCell ref="B16:B17"/>
    <mergeCell ref="C16:F16"/>
    <mergeCell ref="G16:J16"/>
    <mergeCell ref="K16:N16"/>
  </mergeCells>
  <printOptions/>
  <pageMargins left="0.34" right="0.34" top="0.61" bottom="0.59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4"/>
  <sheetViews>
    <sheetView zoomScalePageLayoutView="0" workbookViewId="0" topLeftCell="A1">
      <selection activeCell="G11" sqref="G11"/>
    </sheetView>
  </sheetViews>
  <sheetFormatPr defaultColWidth="8.796875" defaultRowHeight="15"/>
  <cols>
    <col min="1" max="1" width="3.09765625" style="296" customWidth="1"/>
    <col min="2" max="2" width="13.19921875" style="296" customWidth="1"/>
    <col min="3" max="3" width="4" style="296" customWidth="1"/>
    <col min="4" max="4" width="3.3984375" style="296" customWidth="1"/>
    <col min="5" max="5" width="4.09765625" style="296" customWidth="1"/>
    <col min="6" max="6" width="4.19921875" style="296" customWidth="1"/>
    <col min="7" max="7" width="4" style="296" customWidth="1"/>
    <col min="8" max="8" width="4.19921875" style="296" customWidth="1"/>
    <col min="9" max="9" width="4.69921875" style="296" customWidth="1"/>
    <col min="10" max="10" width="4.19921875" style="296" customWidth="1"/>
    <col min="11" max="11" width="6.3984375" style="296" customWidth="1"/>
    <col min="12" max="13" width="4.09765625" style="296" customWidth="1"/>
    <col min="14" max="14" width="3.8984375" style="296" customWidth="1"/>
    <col min="15" max="15" width="6.5" style="296" customWidth="1"/>
    <col min="16" max="16" width="4" style="296" customWidth="1"/>
    <col min="17" max="18" width="3.8984375" style="296" customWidth="1"/>
    <col min="19" max="19" width="5.5" style="296" customWidth="1"/>
    <col min="20" max="20" width="3.19921875" style="296" customWidth="1"/>
    <col min="21" max="21" width="3.5" style="296" customWidth="1"/>
    <col min="22" max="22" width="3.8984375" style="296" customWidth="1"/>
    <col min="23" max="23" width="3.59765625" style="296" customWidth="1"/>
    <col min="24" max="24" width="3.19921875" style="296" customWidth="1"/>
    <col min="25" max="25" width="5.69921875" style="296" customWidth="1"/>
    <col min="26" max="26" width="3.59765625" style="296" customWidth="1"/>
    <col min="27" max="27" width="4.59765625" style="296" customWidth="1"/>
    <col min="28" max="28" width="3.8984375" style="296" customWidth="1"/>
    <col min="29" max="29" width="4.09765625" style="296" customWidth="1"/>
    <col min="30" max="30" width="3.59765625" style="296" customWidth="1"/>
    <col min="31" max="31" width="9" style="296" customWidth="1"/>
  </cols>
  <sheetData>
    <row r="1" spans="1:30" ht="29.25" customHeight="1">
      <c r="A1" s="1868" t="s">
        <v>582</v>
      </c>
      <c r="B1" s="1868"/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8"/>
      <c r="N1" s="1868"/>
      <c r="O1" s="1868"/>
      <c r="P1" s="1868"/>
      <c r="Q1" s="1868"/>
      <c r="R1" s="1868"/>
      <c r="S1" s="1868"/>
      <c r="T1" s="1868"/>
      <c r="U1" s="1868"/>
      <c r="V1" s="1868"/>
      <c r="W1" s="1868"/>
      <c r="X1" s="1868"/>
      <c r="Y1" s="1868"/>
      <c r="Z1" s="1868"/>
      <c r="AA1" s="1868"/>
      <c r="AB1" s="1868"/>
      <c r="AC1" s="1868"/>
      <c r="AD1" s="1868"/>
    </row>
    <row r="2" spans="1:30" ht="15">
      <c r="A2" s="496"/>
      <c r="B2" s="452"/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/>
      <c r="O2" s="1871"/>
      <c r="P2" s="1871"/>
      <c r="Q2" s="1871"/>
      <c r="R2" s="1871"/>
      <c r="S2" s="1871"/>
      <c r="T2" s="1871"/>
      <c r="U2" s="1871"/>
      <c r="V2" s="1871"/>
      <c r="W2" s="1871"/>
      <c r="X2" s="1871"/>
      <c r="Y2" s="1871"/>
      <c r="Z2" s="1871"/>
      <c r="AA2" s="1871"/>
      <c r="AB2" s="1871"/>
      <c r="AC2" s="452"/>
      <c r="AD2" s="452"/>
    </row>
    <row r="3" spans="1:30" ht="2.25" customHeight="1">
      <c r="A3" s="1872"/>
      <c r="B3" s="1872"/>
      <c r="C3" s="1872"/>
      <c r="D3" s="1872"/>
      <c r="E3" s="1872"/>
      <c r="F3" s="187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</row>
    <row r="4" spans="1:30" ht="57" customHeight="1">
      <c r="A4" s="1873" t="s">
        <v>14</v>
      </c>
      <c r="B4" s="1863" t="s">
        <v>168</v>
      </c>
      <c r="C4" s="1862" t="s">
        <v>169</v>
      </c>
      <c r="D4" s="1862"/>
      <c r="E4" s="1864" t="s">
        <v>170</v>
      </c>
      <c r="F4" s="1864"/>
      <c r="G4" s="1862" t="s">
        <v>171</v>
      </c>
      <c r="H4" s="1862"/>
      <c r="I4" s="1862" t="s">
        <v>172</v>
      </c>
      <c r="J4" s="1862"/>
      <c r="K4" s="1862" t="s">
        <v>173</v>
      </c>
      <c r="L4" s="1862"/>
      <c r="M4" s="1862" t="s">
        <v>174</v>
      </c>
      <c r="N4" s="1862"/>
      <c r="O4" s="1862" t="s">
        <v>290</v>
      </c>
      <c r="P4" s="1862"/>
      <c r="Q4" s="1862" t="s">
        <v>175</v>
      </c>
      <c r="R4" s="1862"/>
      <c r="S4" s="1862" t="s">
        <v>176</v>
      </c>
      <c r="T4" s="1862"/>
      <c r="U4" s="1862" t="s">
        <v>177</v>
      </c>
      <c r="V4" s="1862"/>
      <c r="W4" s="1862" t="s">
        <v>178</v>
      </c>
      <c r="X4" s="1862"/>
      <c r="Y4" s="1862" t="s">
        <v>179</v>
      </c>
      <c r="Z4" s="1862"/>
      <c r="AA4" s="1862" t="s">
        <v>180</v>
      </c>
      <c r="AB4" s="1862"/>
      <c r="AC4" s="1862" t="s">
        <v>181</v>
      </c>
      <c r="AD4" s="1862"/>
    </row>
    <row r="5" spans="1:30" ht="15.75">
      <c r="A5" s="1873"/>
      <c r="B5" s="1863"/>
      <c r="C5" s="497" t="s">
        <v>182</v>
      </c>
      <c r="D5" s="497" t="s">
        <v>183</v>
      </c>
      <c r="E5" s="497" t="s">
        <v>182</v>
      </c>
      <c r="F5" s="497" t="s">
        <v>183</v>
      </c>
      <c r="G5" s="497" t="s">
        <v>182</v>
      </c>
      <c r="H5" s="497" t="s">
        <v>183</v>
      </c>
      <c r="I5" s="497" t="s">
        <v>182</v>
      </c>
      <c r="J5" s="497" t="s">
        <v>183</v>
      </c>
      <c r="K5" s="497" t="s">
        <v>182</v>
      </c>
      <c r="L5" s="497" t="s">
        <v>183</v>
      </c>
      <c r="M5" s="497" t="s">
        <v>182</v>
      </c>
      <c r="N5" s="497" t="s">
        <v>183</v>
      </c>
      <c r="O5" s="497" t="s">
        <v>182</v>
      </c>
      <c r="P5" s="497" t="s">
        <v>183</v>
      </c>
      <c r="Q5" s="497" t="s">
        <v>182</v>
      </c>
      <c r="R5" s="497" t="s">
        <v>183</v>
      </c>
      <c r="S5" s="497" t="s">
        <v>182</v>
      </c>
      <c r="T5" s="497" t="s">
        <v>183</v>
      </c>
      <c r="U5" s="497" t="s">
        <v>182</v>
      </c>
      <c r="V5" s="497" t="s">
        <v>183</v>
      </c>
      <c r="W5" s="497" t="s">
        <v>182</v>
      </c>
      <c r="X5" s="497" t="s">
        <v>183</v>
      </c>
      <c r="Y5" s="497" t="s">
        <v>182</v>
      </c>
      <c r="Z5" s="497" t="s">
        <v>183</v>
      </c>
      <c r="AA5" s="497" t="s">
        <v>182</v>
      </c>
      <c r="AB5" s="497" t="s">
        <v>183</v>
      </c>
      <c r="AC5" s="497" t="s">
        <v>182</v>
      </c>
      <c r="AD5" s="497" t="s">
        <v>183</v>
      </c>
    </row>
    <row r="6" spans="1:30" ht="18.75" customHeight="1">
      <c r="A6" s="498">
        <v>1</v>
      </c>
      <c r="B6" s="499" t="s">
        <v>184</v>
      </c>
      <c r="C6" s="553">
        <v>0</v>
      </c>
      <c r="D6" s="553">
        <v>0</v>
      </c>
      <c r="E6" s="553">
        <v>0</v>
      </c>
      <c r="F6" s="601">
        <v>0</v>
      </c>
      <c r="G6" s="603">
        <v>0</v>
      </c>
      <c r="H6" s="603">
        <v>0</v>
      </c>
      <c r="I6" s="604">
        <v>0</v>
      </c>
      <c r="J6" s="604">
        <v>0</v>
      </c>
      <c r="K6" s="501">
        <v>78</v>
      </c>
      <c r="L6" s="602">
        <v>0</v>
      </c>
      <c r="M6" s="602">
        <v>0</v>
      </c>
      <c r="N6" s="601">
        <v>0</v>
      </c>
      <c r="O6" s="601">
        <v>0</v>
      </c>
      <c r="P6" s="601">
        <v>0</v>
      </c>
      <c r="Q6" s="601">
        <v>0</v>
      </c>
      <c r="R6" s="601">
        <v>0</v>
      </c>
      <c r="S6" s="604">
        <v>0</v>
      </c>
      <c r="T6" s="603">
        <v>0</v>
      </c>
      <c r="U6" s="603">
        <v>0</v>
      </c>
      <c r="V6" s="603">
        <v>0</v>
      </c>
      <c r="W6" s="603">
        <v>0</v>
      </c>
      <c r="X6" s="603">
        <v>0</v>
      </c>
      <c r="Y6" s="501">
        <v>4</v>
      </c>
      <c r="Z6" s="553">
        <v>0</v>
      </c>
      <c r="AA6" s="553">
        <v>0</v>
      </c>
      <c r="AB6" s="553">
        <v>0</v>
      </c>
      <c r="AC6" s="553">
        <v>0</v>
      </c>
      <c r="AD6" s="553">
        <v>0</v>
      </c>
    </row>
    <row r="7" spans="1:30" ht="18.75" customHeight="1">
      <c r="A7" s="500">
        <v>2</v>
      </c>
      <c r="B7" s="501" t="s">
        <v>1</v>
      </c>
      <c r="C7" s="553">
        <v>0</v>
      </c>
      <c r="D7" s="553">
        <v>0</v>
      </c>
      <c r="E7" s="553">
        <v>0</v>
      </c>
      <c r="F7" s="601">
        <v>0</v>
      </c>
      <c r="G7" s="603">
        <v>0</v>
      </c>
      <c r="H7" s="603">
        <v>0</v>
      </c>
      <c r="I7" s="604">
        <v>0</v>
      </c>
      <c r="J7" s="604">
        <v>0</v>
      </c>
      <c r="K7" s="501">
        <v>93</v>
      </c>
      <c r="L7" s="602">
        <v>0</v>
      </c>
      <c r="M7" s="602">
        <v>0</v>
      </c>
      <c r="N7" s="601">
        <v>0</v>
      </c>
      <c r="O7" s="601">
        <v>0</v>
      </c>
      <c r="P7" s="601">
        <v>0</v>
      </c>
      <c r="Q7" s="601">
        <v>0</v>
      </c>
      <c r="R7" s="601">
        <v>0</v>
      </c>
      <c r="S7" s="604">
        <v>0</v>
      </c>
      <c r="T7" s="603">
        <v>0</v>
      </c>
      <c r="U7" s="603">
        <v>0</v>
      </c>
      <c r="V7" s="603">
        <v>0</v>
      </c>
      <c r="W7" s="603">
        <v>0</v>
      </c>
      <c r="X7" s="603">
        <v>0</v>
      </c>
      <c r="Y7" s="501">
        <v>26</v>
      </c>
      <c r="Z7" s="553">
        <v>0</v>
      </c>
      <c r="AA7" s="553">
        <v>0</v>
      </c>
      <c r="AB7" s="553">
        <v>0</v>
      </c>
      <c r="AC7" s="553">
        <v>0</v>
      </c>
      <c r="AD7" s="553">
        <v>0</v>
      </c>
    </row>
    <row r="8" spans="1:30" ht="18.75" customHeight="1">
      <c r="A8" s="500">
        <v>3</v>
      </c>
      <c r="B8" s="501" t="s">
        <v>34</v>
      </c>
      <c r="C8" s="553">
        <v>0</v>
      </c>
      <c r="D8" s="553">
        <v>0</v>
      </c>
      <c r="E8" s="553">
        <v>0</v>
      </c>
      <c r="F8" s="601">
        <v>0</v>
      </c>
      <c r="G8" s="603">
        <v>0</v>
      </c>
      <c r="H8" s="603">
        <v>0</v>
      </c>
      <c r="I8" s="501">
        <v>1</v>
      </c>
      <c r="J8" s="604">
        <v>0</v>
      </c>
      <c r="K8" s="509">
        <v>288</v>
      </c>
      <c r="L8" s="602">
        <v>0</v>
      </c>
      <c r="M8" s="494">
        <v>1</v>
      </c>
      <c r="N8" s="601">
        <v>0</v>
      </c>
      <c r="O8" s="601">
        <v>0</v>
      </c>
      <c r="P8" s="601">
        <v>0</v>
      </c>
      <c r="Q8" s="601">
        <v>0</v>
      </c>
      <c r="R8" s="601">
        <v>0</v>
      </c>
      <c r="S8" s="501">
        <v>8</v>
      </c>
      <c r="T8" s="603">
        <v>0</v>
      </c>
      <c r="U8" s="603">
        <v>0</v>
      </c>
      <c r="V8" s="603">
        <v>0</v>
      </c>
      <c r="W8" s="603">
        <v>0</v>
      </c>
      <c r="X8" s="603">
        <v>0</v>
      </c>
      <c r="Y8" s="501">
        <v>18</v>
      </c>
      <c r="Z8" s="553">
        <v>0</v>
      </c>
      <c r="AA8" s="553">
        <v>0</v>
      </c>
      <c r="AB8" s="553">
        <v>0</v>
      </c>
      <c r="AC8" s="553">
        <v>0</v>
      </c>
      <c r="AD8" s="553">
        <v>0</v>
      </c>
    </row>
    <row r="9" spans="1:30" ht="18.75" customHeight="1">
      <c r="A9" s="500">
        <v>4</v>
      </c>
      <c r="B9" s="501" t="s">
        <v>35</v>
      </c>
      <c r="C9" s="553">
        <v>0</v>
      </c>
      <c r="D9" s="553">
        <v>0</v>
      </c>
      <c r="E9" s="553">
        <v>0</v>
      </c>
      <c r="F9" s="601">
        <v>0</v>
      </c>
      <c r="G9" s="603">
        <v>0</v>
      </c>
      <c r="H9" s="603">
        <v>0</v>
      </c>
      <c r="I9" s="604">
        <v>0</v>
      </c>
      <c r="J9" s="604">
        <v>0</v>
      </c>
      <c r="K9" s="501">
        <v>12</v>
      </c>
      <c r="L9" s="602">
        <v>0</v>
      </c>
      <c r="M9" s="602">
        <v>0</v>
      </c>
      <c r="N9" s="601">
        <v>0</v>
      </c>
      <c r="O9" s="601">
        <v>0</v>
      </c>
      <c r="P9" s="601">
        <v>0</v>
      </c>
      <c r="Q9" s="601">
        <v>0</v>
      </c>
      <c r="R9" s="601">
        <v>0</v>
      </c>
      <c r="S9" s="604">
        <v>0</v>
      </c>
      <c r="T9" s="603">
        <v>0</v>
      </c>
      <c r="U9" s="603">
        <v>0</v>
      </c>
      <c r="V9" s="603">
        <v>0</v>
      </c>
      <c r="W9" s="603">
        <v>0</v>
      </c>
      <c r="X9" s="603">
        <v>0</v>
      </c>
      <c r="Y9" s="501">
        <v>16</v>
      </c>
      <c r="Z9" s="553">
        <v>0</v>
      </c>
      <c r="AA9" s="553">
        <v>0</v>
      </c>
      <c r="AB9" s="553">
        <v>0</v>
      </c>
      <c r="AC9" s="553">
        <v>0</v>
      </c>
      <c r="AD9" s="553">
        <v>0</v>
      </c>
    </row>
    <row r="10" spans="1:30" ht="18.75" customHeight="1">
      <c r="A10" s="500">
        <v>5</v>
      </c>
      <c r="B10" s="501" t="s">
        <v>12</v>
      </c>
      <c r="C10" s="553">
        <v>0</v>
      </c>
      <c r="D10" s="553">
        <v>0</v>
      </c>
      <c r="E10" s="553">
        <v>0</v>
      </c>
      <c r="F10" s="601">
        <v>0</v>
      </c>
      <c r="G10" s="603">
        <v>0</v>
      </c>
      <c r="H10" s="603">
        <v>0</v>
      </c>
      <c r="I10" s="501"/>
      <c r="J10" s="604">
        <v>0</v>
      </c>
      <c r="K10" s="509">
        <v>285</v>
      </c>
      <c r="L10" s="602">
        <v>0</v>
      </c>
      <c r="M10" s="494">
        <v>1</v>
      </c>
      <c r="N10" s="601">
        <v>0</v>
      </c>
      <c r="O10" s="601">
        <v>0</v>
      </c>
      <c r="P10" s="601">
        <v>0</v>
      </c>
      <c r="Q10" s="601">
        <v>0</v>
      </c>
      <c r="R10" s="601">
        <v>0</v>
      </c>
      <c r="S10" s="501">
        <v>2</v>
      </c>
      <c r="T10" s="603">
        <v>0</v>
      </c>
      <c r="U10" s="603">
        <v>0</v>
      </c>
      <c r="V10" s="603">
        <v>0</v>
      </c>
      <c r="W10" s="603">
        <v>0</v>
      </c>
      <c r="X10" s="603">
        <v>0</v>
      </c>
      <c r="Y10" s="501">
        <v>11</v>
      </c>
      <c r="Z10" s="553">
        <v>0</v>
      </c>
      <c r="AA10" s="553">
        <v>0</v>
      </c>
      <c r="AB10" s="553">
        <v>0</v>
      </c>
      <c r="AC10" s="553">
        <v>0</v>
      </c>
      <c r="AD10" s="553">
        <v>0</v>
      </c>
    </row>
    <row r="11" spans="1:30" ht="18.75" customHeight="1">
      <c r="A11" s="500">
        <v>6</v>
      </c>
      <c r="B11" s="501" t="s">
        <v>32</v>
      </c>
      <c r="C11" s="553">
        <v>0</v>
      </c>
      <c r="D11" s="553">
        <v>0</v>
      </c>
      <c r="E11" s="553">
        <v>0</v>
      </c>
      <c r="F11" s="601">
        <v>0</v>
      </c>
      <c r="G11" s="501">
        <v>14</v>
      </c>
      <c r="H11" s="603">
        <v>0</v>
      </c>
      <c r="I11" s="501"/>
      <c r="J11" s="604">
        <v>0</v>
      </c>
      <c r="K11" s="501">
        <v>218</v>
      </c>
      <c r="L11" s="602">
        <v>0</v>
      </c>
      <c r="M11" s="602">
        <v>0</v>
      </c>
      <c r="N11" s="601">
        <v>0</v>
      </c>
      <c r="O11" s="601">
        <v>0</v>
      </c>
      <c r="P11" s="601">
        <v>0</v>
      </c>
      <c r="Q11" s="601">
        <v>0</v>
      </c>
      <c r="R11" s="601">
        <v>0</v>
      </c>
      <c r="S11" s="501">
        <v>1</v>
      </c>
      <c r="T11" s="603">
        <v>0</v>
      </c>
      <c r="U11" s="603">
        <v>0</v>
      </c>
      <c r="V11" s="603">
        <v>0</v>
      </c>
      <c r="W11" s="603">
        <v>0</v>
      </c>
      <c r="X11" s="603">
        <v>0</v>
      </c>
      <c r="Y11" s="501">
        <v>16</v>
      </c>
      <c r="Z11" s="553">
        <v>0</v>
      </c>
      <c r="AA11" s="553">
        <v>0</v>
      </c>
      <c r="AB11" s="553">
        <v>0</v>
      </c>
      <c r="AC11" s="553">
        <v>0</v>
      </c>
      <c r="AD11" s="553">
        <v>0</v>
      </c>
    </row>
    <row r="12" spans="1:30" ht="18.75" customHeight="1">
      <c r="A12" s="502">
        <v>7</v>
      </c>
      <c r="B12" s="503" t="s">
        <v>198</v>
      </c>
      <c r="C12" s="553">
        <v>0</v>
      </c>
      <c r="D12" s="553">
        <v>0</v>
      </c>
      <c r="E12" s="553">
        <v>0</v>
      </c>
      <c r="F12" s="601">
        <v>0</v>
      </c>
      <c r="G12" s="603">
        <v>0</v>
      </c>
      <c r="H12" s="603">
        <v>0</v>
      </c>
      <c r="I12" s="603">
        <v>0</v>
      </c>
      <c r="J12" s="603">
        <v>0</v>
      </c>
      <c r="K12" s="604">
        <v>17</v>
      </c>
      <c r="L12" s="602">
        <v>0</v>
      </c>
      <c r="M12" s="602">
        <v>0</v>
      </c>
      <c r="N12" s="601">
        <v>0</v>
      </c>
      <c r="O12" s="601">
        <v>0</v>
      </c>
      <c r="P12" s="601">
        <v>0</v>
      </c>
      <c r="Q12" s="601">
        <v>0</v>
      </c>
      <c r="R12" s="601">
        <v>0</v>
      </c>
      <c r="S12" s="604">
        <v>0</v>
      </c>
      <c r="T12" s="603">
        <v>0</v>
      </c>
      <c r="U12" s="603">
        <v>0</v>
      </c>
      <c r="V12" s="603">
        <v>0</v>
      </c>
      <c r="W12" s="603">
        <v>0</v>
      </c>
      <c r="X12" s="603">
        <v>0</v>
      </c>
      <c r="Y12" s="603">
        <v>8</v>
      </c>
      <c r="Z12" s="553">
        <v>0</v>
      </c>
      <c r="AA12" s="553">
        <v>0</v>
      </c>
      <c r="AB12" s="553">
        <v>0</v>
      </c>
      <c r="AC12" s="553">
        <v>0</v>
      </c>
      <c r="AD12" s="553">
        <v>0</v>
      </c>
    </row>
    <row r="13" spans="1:31" s="26" customFormat="1" ht="23.25" customHeight="1">
      <c r="A13" s="1869" t="s">
        <v>587</v>
      </c>
      <c r="B13" s="1870"/>
      <c r="C13" s="495">
        <v>0</v>
      </c>
      <c r="D13" s="495">
        <v>0</v>
      </c>
      <c r="E13" s="495">
        <v>0</v>
      </c>
      <c r="F13" s="495">
        <v>0</v>
      </c>
      <c r="G13" s="495">
        <f>SUM(G6:G12)</f>
        <v>14</v>
      </c>
      <c r="H13" s="495">
        <f aca="true" t="shared" si="0" ref="H13:AD13">SUM(H6:H12)</f>
        <v>0</v>
      </c>
      <c r="I13" s="495">
        <f t="shared" si="0"/>
        <v>1</v>
      </c>
      <c r="J13" s="495">
        <f t="shared" si="0"/>
        <v>0</v>
      </c>
      <c r="K13" s="554">
        <f t="shared" si="0"/>
        <v>991</v>
      </c>
      <c r="L13" s="495">
        <f t="shared" si="0"/>
        <v>0</v>
      </c>
      <c r="M13" s="495">
        <f t="shared" si="0"/>
        <v>2</v>
      </c>
      <c r="N13" s="495">
        <f t="shared" si="0"/>
        <v>0</v>
      </c>
      <c r="O13" s="495">
        <f t="shared" si="0"/>
        <v>0</v>
      </c>
      <c r="P13" s="495">
        <f t="shared" si="0"/>
        <v>0</v>
      </c>
      <c r="Q13" s="495">
        <f t="shared" si="0"/>
        <v>0</v>
      </c>
      <c r="R13" s="495">
        <f t="shared" si="0"/>
        <v>0</v>
      </c>
      <c r="S13" s="495">
        <f t="shared" si="0"/>
        <v>11</v>
      </c>
      <c r="T13" s="495">
        <f t="shared" si="0"/>
        <v>0</v>
      </c>
      <c r="U13" s="495">
        <f t="shared" si="0"/>
        <v>0</v>
      </c>
      <c r="V13" s="495">
        <f t="shared" si="0"/>
        <v>0</v>
      </c>
      <c r="W13" s="495">
        <f t="shared" si="0"/>
        <v>0</v>
      </c>
      <c r="X13" s="495">
        <f t="shared" si="0"/>
        <v>0</v>
      </c>
      <c r="Y13" s="554">
        <f t="shared" si="0"/>
        <v>99</v>
      </c>
      <c r="Z13" s="495">
        <f t="shared" si="0"/>
        <v>0</v>
      </c>
      <c r="AA13" s="495">
        <f t="shared" si="0"/>
        <v>0</v>
      </c>
      <c r="AB13" s="495">
        <f t="shared" si="0"/>
        <v>0</v>
      </c>
      <c r="AC13" s="495">
        <f t="shared" si="0"/>
        <v>0</v>
      </c>
      <c r="AD13" s="495">
        <f t="shared" si="0"/>
        <v>0</v>
      </c>
      <c r="AE13" s="555"/>
    </row>
    <row r="14" spans="1:30" ht="21" customHeight="1">
      <c r="A14" s="504"/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</row>
    <row r="15" spans="1:30" ht="56.25" customHeight="1">
      <c r="A15" s="1876" t="s">
        <v>14</v>
      </c>
      <c r="B15" s="1863" t="s">
        <v>168</v>
      </c>
      <c r="C15" s="1862" t="s">
        <v>185</v>
      </c>
      <c r="D15" s="1862"/>
      <c r="E15" s="1862" t="s">
        <v>186</v>
      </c>
      <c r="F15" s="1862"/>
      <c r="G15" s="1862" t="s">
        <v>187</v>
      </c>
      <c r="H15" s="1862"/>
      <c r="I15" s="1862" t="s">
        <v>188</v>
      </c>
      <c r="J15" s="1862"/>
      <c r="K15" s="1862" t="s">
        <v>189</v>
      </c>
      <c r="L15" s="1862"/>
      <c r="M15" s="1862" t="s">
        <v>447</v>
      </c>
      <c r="N15" s="1862"/>
      <c r="O15" s="1862" t="s">
        <v>190</v>
      </c>
      <c r="P15" s="1862"/>
      <c r="Q15" s="1862" t="s">
        <v>191</v>
      </c>
      <c r="R15" s="1862"/>
      <c r="S15" s="1862" t="s">
        <v>192</v>
      </c>
      <c r="T15" s="1862"/>
      <c r="U15" s="1862" t="s">
        <v>193</v>
      </c>
      <c r="V15" s="1862"/>
      <c r="W15" s="1862" t="s">
        <v>194</v>
      </c>
      <c r="X15" s="1862"/>
      <c r="Y15" s="1862" t="s">
        <v>195</v>
      </c>
      <c r="Z15" s="1862"/>
      <c r="AA15" s="1862" t="s">
        <v>196</v>
      </c>
      <c r="AB15" s="1862"/>
      <c r="AC15" s="1862" t="s">
        <v>197</v>
      </c>
      <c r="AD15" s="1862"/>
    </row>
    <row r="16" spans="1:30" ht="15.75">
      <c r="A16" s="1877"/>
      <c r="B16" s="1863"/>
      <c r="C16" s="497" t="s">
        <v>182</v>
      </c>
      <c r="D16" s="497" t="s">
        <v>183</v>
      </c>
      <c r="E16" s="497" t="s">
        <v>182</v>
      </c>
      <c r="F16" s="497" t="s">
        <v>183</v>
      </c>
      <c r="G16" s="497" t="s">
        <v>182</v>
      </c>
      <c r="H16" s="497" t="s">
        <v>183</v>
      </c>
      <c r="I16" s="497" t="s">
        <v>182</v>
      </c>
      <c r="J16" s="497" t="s">
        <v>183</v>
      </c>
      <c r="K16" s="497" t="s">
        <v>182</v>
      </c>
      <c r="L16" s="497" t="s">
        <v>183</v>
      </c>
      <c r="M16" s="497" t="s">
        <v>182</v>
      </c>
      <c r="N16" s="497" t="s">
        <v>183</v>
      </c>
      <c r="O16" s="497" t="s">
        <v>182</v>
      </c>
      <c r="P16" s="497" t="s">
        <v>183</v>
      </c>
      <c r="Q16" s="497" t="s">
        <v>182</v>
      </c>
      <c r="R16" s="497" t="s">
        <v>183</v>
      </c>
      <c r="S16" s="497" t="s">
        <v>182</v>
      </c>
      <c r="T16" s="497" t="s">
        <v>183</v>
      </c>
      <c r="U16" s="497" t="s">
        <v>182</v>
      </c>
      <c r="V16" s="497" t="s">
        <v>183</v>
      </c>
      <c r="W16" s="497" t="s">
        <v>182</v>
      </c>
      <c r="X16" s="497" t="s">
        <v>183</v>
      </c>
      <c r="Y16" s="497" t="s">
        <v>182</v>
      </c>
      <c r="Z16" s="497" t="s">
        <v>183</v>
      </c>
      <c r="AA16" s="497" t="s">
        <v>182</v>
      </c>
      <c r="AB16" s="497" t="s">
        <v>183</v>
      </c>
      <c r="AC16" s="497" t="s">
        <v>182</v>
      </c>
      <c r="AD16" s="497" t="s">
        <v>183</v>
      </c>
    </row>
    <row r="17" spans="1:30" ht="18" customHeight="1">
      <c r="A17" s="506">
        <v>1</v>
      </c>
      <c r="B17" s="499" t="s">
        <v>184</v>
      </c>
      <c r="C17" s="553">
        <v>0</v>
      </c>
      <c r="D17" s="553">
        <v>0</v>
      </c>
      <c r="E17" s="553">
        <v>0</v>
      </c>
      <c r="F17" s="553">
        <v>0</v>
      </c>
      <c r="G17" s="553">
        <v>0</v>
      </c>
      <c r="H17" s="553">
        <v>0</v>
      </c>
      <c r="I17" s="553">
        <v>0</v>
      </c>
      <c r="J17" s="553">
        <v>0</v>
      </c>
      <c r="K17" s="553">
        <v>0</v>
      </c>
      <c r="L17" s="553">
        <v>0</v>
      </c>
      <c r="M17" s="553">
        <v>0</v>
      </c>
      <c r="N17" s="553">
        <v>0</v>
      </c>
      <c r="O17" s="507">
        <v>152</v>
      </c>
      <c r="P17" s="553">
        <v>0</v>
      </c>
      <c r="Q17" s="553">
        <v>0</v>
      </c>
      <c r="R17" s="553">
        <v>0</v>
      </c>
      <c r="S17" s="499">
        <v>32</v>
      </c>
      <c r="T17" s="553">
        <v>0</v>
      </c>
      <c r="U17" s="553">
        <v>0</v>
      </c>
      <c r="V17" s="553">
        <v>0</v>
      </c>
      <c r="W17" s="553">
        <v>0</v>
      </c>
      <c r="X17" s="553">
        <v>0</v>
      </c>
      <c r="Y17" s="553">
        <v>0</v>
      </c>
      <c r="Z17" s="553">
        <v>0</v>
      </c>
      <c r="AA17" s="553">
        <v>0</v>
      </c>
      <c r="AB17" s="553">
        <v>0</v>
      </c>
      <c r="AC17" s="553">
        <v>0</v>
      </c>
      <c r="AD17" s="553">
        <v>0</v>
      </c>
    </row>
    <row r="18" spans="1:30" ht="18" customHeight="1">
      <c r="A18" s="508">
        <v>7</v>
      </c>
      <c r="B18" s="501" t="s">
        <v>1</v>
      </c>
      <c r="C18" s="553">
        <v>0</v>
      </c>
      <c r="D18" s="553">
        <v>0</v>
      </c>
      <c r="E18" s="553">
        <v>0</v>
      </c>
      <c r="F18" s="553">
        <v>0</v>
      </c>
      <c r="G18" s="553">
        <v>0</v>
      </c>
      <c r="H18" s="553">
        <v>0</v>
      </c>
      <c r="I18" s="553">
        <v>0</v>
      </c>
      <c r="J18" s="553">
        <v>0</v>
      </c>
      <c r="K18" s="553">
        <v>0</v>
      </c>
      <c r="L18" s="553">
        <v>0</v>
      </c>
      <c r="M18" s="553">
        <v>0</v>
      </c>
      <c r="N18" s="553">
        <v>0</v>
      </c>
      <c r="O18" s="509">
        <v>482</v>
      </c>
      <c r="P18" s="553">
        <v>0</v>
      </c>
      <c r="Q18" s="553">
        <v>0</v>
      </c>
      <c r="R18" s="553">
        <v>0</v>
      </c>
      <c r="S18" s="553">
        <v>0</v>
      </c>
      <c r="T18" s="553">
        <v>0</v>
      </c>
      <c r="U18" s="553">
        <v>0</v>
      </c>
      <c r="V18" s="553">
        <v>0</v>
      </c>
      <c r="W18" s="553">
        <v>0</v>
      </c>
      <c r="X18" s="553">
        <v>0</v>
      </c>
      <c r="Y18" s="553">
        <v>0</v>
      </c>
      <c r="Z18" s="553">
        <v>0</v>
      </c>
      <c r="AA18" s="553">
        <v>0</v>
      </c>
      <c r="AB18" s="553">
        <v>0</v>
      </c>
      <c r="AC18" s="553">
        <v>0</v>
      </c>
      <c r="AD18" s="553">
        <v>0</v>
      </c>
    </row>
    <row r="19" spans="1:30" ht="18" customHeight="1">
      <c r="A19" s="508">
        <v>3</v>
      </c>
      <c r="B19" s="501" t="s">
        <v>489</v>
      </c>
      <c r="C19" s="553">
        <v>0</v>
      </c>
      <c r="D19" s="553">
        <v>0</v>
      </c>
      <c r="E19" s="553">
        <v>0</v>
      </c>
      <c r="F19" s="553">
        <v>0</v>
      </c>
      <c r="G19" s="553">
        <v>0</v>
      </c>
      <c r="H19" s="553">
        <v>0</v>
      </c>
      <c r="I19" s="553">
        <v>0</v>
      </c>
      <c r="J19" s="553">
        <v>0</v>
      </c>
      <c r="K19" s="501">
        <v>23</v>
      </c>
      <c r="L19" s="553">
        <v>0</v>
      </c>
      <c r="M19" s="553">
        <v>0</v>
      </c>
      <c r="N19" s="553">
        <v>0</v>
      </c>
      <c r="O19" s="509">
        <v>1195</v>
      </c>
      <c r="P19" s="553">
        <v>0</v>
      </c>
      <c r="Q19" s="553">
        <v>0</v>
      </c>
      <c r="R19" s="553">
        <v>0</v>
      </c>
      <c r="S19" s="501">
        <v>88</v>
      </c>
      <c r="T19" s="553">
        <v>0</v>
      </c>
      <c r="U19" s="553">
        <v>0</v>
      </c>
      <c r="V19" s="553">
        <v>0</v>
      </c>
      <c r="W19" s="553">
        <v>0</v>
      </c>
      <c r="X19" s="553">
        <v>0</v>
      </c>
      <c r="Y19" s="553">
        <v>0</v>
      </c>
      <c r="Z19" s="553">
        <v>0</v>
      </c>
      <c r="AA19" s="501">
        <v>28</v>
      </c>
      <c r="AB19" s="553">
        <v>0</v>
      </c>
      <c r="AC19" s="553">
        <v>0</v>
      </c>
      <c r="AD19" s="553">
        <v>0</v>
      </c>
    </row>
    <row r="20" spans="1:30" ht="18" customHeight="1">
      <c r="A20" s="508">
        <v>4</v>
      </c>
      <c r="B20" s="501" t="s">
        <v>35</v>
      </c>
      <c r="C20" s="553">
        <v>0</v>
      </c>
      <c r="D20" s="553">
        <v>0</v>
      </c>
      <c r="E20" s="553">
        <v>0</v>
      </c>
      <c r="F20" s="553">
        <v>0</v>
      </c>
      <c r="G20" s="553">
        <v>0</v>
      </c>
      <c r="H20" s="553">
        <v>0</v>
      </c>
      <c r="I20" s="553">
        <v>0</v>
      </c>
      <c r="J20" s="553">
        <v>0</v>
      </c>
      <c r="K20" s="501">
        <v>17</v>
      </c>
      <c r="L20" s="553">
        <v>0</v>
      </c>
      <c r="M20" s="553">
        <v>0</v>
      </c>
      <c r="N20" s="553">
        <v>0</v>
      </c>
      <c r="O20" s="509">
        <v>168</v>
      </c>
      <c r="P20" s="553">
        <v>0</v>
      </c>
      <c r="Q20" s="553">
        <v>0</v>
      </c>
      <c r="R20" s="553">
        <v>0</v>
      </c>
      <c r="S20" s="553">
        <v>0</v>
      </c>
      <c r="T20" s="553">
        <v>0</v>
      </c>
      <c r="U20" s="553">
        <v>0</v>
      </c>
      <c r="V20" s="553">
        <v>0</v>
      </c>
      <c r="W20" s="553">
        <v>0</v>
      </c>
      <c r="X20" s="553">
        <v>0</v>
      </c>
      <c r="Y20" s="553">
        <v>0</v>
      </c>
      <c r="Z20" s="553">
        <v>0</v>
      </c>
      <c r="AA20" s="501">
        <v>5</v>
      </c>
      <c r="AB20" s="553">
        <v>0</v>
      </c>
      <c r="AC20" s="553">
        <v>0</v>
      </c>
      <c r="AD20" s="553">
        <v>0</v>
      </c>
    </row>
    <row r="21" spans="1:30" ht="18" customHeight="1">
      <c r="A21" s="508">
        <v>5</v>
      </c>
      <c r="B21" s="501" t="s">
        <v>12</v>
      </c>
      <c r="C21" s="553">
        <v>0</v>
      </c>
      <c r="D21" s="553">
        <v>0</v>
      </c>
      <c r="E21" s="553">
        <v>0</v>
      </c>
      <c r="F21" s="553">
        <v>0</v>
      </c>
      <c r="G21" s="553">
        <v>0</v>
      </c>
      <c r="H21" s="553">
        <v>0</v>
      </c>
      <c r="I21" s="553">
        <v>0</v>
      </c>
      <c r="J21" s="553">
        <v>0</v>
      </c>
      <c r="K21" s="501">
        <v>34</v>
      </c>
      <c r="L21" s="553">
        <v>0</v>
      </c>
      <c r="M21" s="553">
        <v>0</v>
      </c>
      <c r="N21" s="553">
        <v>0</v>
      </c>
      <c r="O21" s="509">
        <v>627</v>
      </c>
      <c r="P21" s="553">
        <v>0</v>
      </c>
      <c r="Q21" s="553">
        <v>0</v>
      </c>
      <c r="R21" s="553">
        <v>0</v>
      </c>
      <c r="S21" s="501">
        <v>20</v>
      </c>
      <c r="T21" s="553">
        <v>0</v>
      </c>
      <c r="U21" s="553">
        <v>0</v>
      </c>
      <c r="V21" s="553">
        <v>0</v>
      </c>
      <c r="W21" s="553">
        <v>0</v>
      </c>
      <c r="X21" s="553">
        <v>0</v>
      </c>
      <c r="Y21" s="553">
        <v>0</v>
      </c>
      <c r="Z21" s="553">
        <v>0</v>
      </c>
      <c r="AA21" s="501">
        <v>34</v>
      </c>
      <c r="AB21" s="553">
        <v>0</v>
      </c>
      <c r="AC21" s="553">
        <v>0</v>
      </c>
      <c r="AD21" s="553">
        <v>0</v>
      </c>
    </row>
    <row r="22" spans="1:30" ht="18" customHeight="1">
      <c r="A22" s="508">
        <v>6</v>
      </c>
      <c r="B22" s="501" t="s">
        <v>32</v>
      </c>
      <c r="C22" s="553">
        <v>0</v>
      </c>
      <c r="D22" s="553">
        <v>0</v>
      </c>
      <c r="E22" s="553">
        <v>0</v>
      </c>
      <c r="F22" s="553">
        <v>0</v>
      </c>
      <c r="G22" s="553">
        <v>0</v>
      </c>
      <c r="H22" s="553">
        <v>0</v>
      </c>
      <c r="I22" s="553">
        <v>0</v>
      </c>
      <c r="J22" s="553">
        <v>0</v>
      </c>
      <c r="K22" s="501">
        <v>5</v>
      </c>
      <c r="L22" s="553">
        <v>0</v>
      </c>
      <c r="M22" s="553">
        <v>0</v>
      </c>
      <c r="N22" s="553">
        <v>0</v>
      </c>
      <c r="O22" s="509">
        <v>1182</v>
      </c>
      <c r="P22" s="553">
        <v>0</v>
      </c>
      <c r="Q22" s="553">
        <v>0</v>
      </c>
      <c r="R22" s="553">
        <v>0</v>
      </c>
      <c r="S22" s="501">
        <v>101</v>
      </c>
      <c r="T22" s="553">
        <v>0</v>
      </c>
      <c r="U22" s="553">
        <v>0</v>
      </c>
      <c r="V22" s="553">
        <v>0</v>
      </c>
      <c r="W22" s="553">
        <v>0</v>
      </c>
      <c r="X22" s="553">
        <v>0</v>
      </c>
      <c r="Y22" s="553">
        <v>0</v>
      </c>
      <c r="Z22" s="553">
        <v>0</v>
      </c>
      <c r="AA22" s="553">
        <v>0</v>
      </c>
      <c r="AB22" s="553">
        <v>0</v>
      </c>
      <c r="AC22" s="553">
        <v>0</v>
      </c>
      <c r="AD22" s="553">
        <v>0</v>
      </c>
    </row>
    <row r="23" spans="1:30" ht="18" customHeight="1">
      <c r="A23" s="510">
        <v>7</v>
      </c>
      <c r="B23" s="503" t="s">
        <v>198</v>
      </c>
      <c r="C23" s="553">
        <v>0</v>
      </c>
      <c r="D23" s="553">
        <v>0</v>
      </c>
      <c r="E23" s="553">
        <v>0</v>
      </c>
      <c r="F23" s="553">
        <v>0</v>
      </c>
      <c r="G23" s="553">
        <v>0</v>
      </c>
      <c r="H23" s="553">
        <v>0</v>
      </c>
      <c r="I23" s="553">
        <v>0</v>
      </c>
      <c r="J23" s="553">
        <v>0</v>
      </c>
      <c r="K23" s="553">
        <v>112</v>
      </c>
      <c r="L23" s="553">
        <v>0</v>
      </c>
      <c r="M23" s="503">
        <v>1</v>
      </c>
      <c r="N23" s="553">
        <v>0</v>
      </c>
      <c r="O23" s="511">
        <v>1</v>
      </c>
      <c r="P23" s="553">
        <v>0</v>
      </c>
      <c r="Q23" s="553">
        <v>0</v>
      </c>
      <c r="R23" s="553">
        <v>0</v>
      </c>
      <c r="S23" s="503">
        <v>30</v>
      </c>
      <c r="T23" s="553">
        <v>0</v>
      </c>
      <c r="U23" s="553">
        <v>0</v>
      </c>
      <c r="V23" s="553">
        <v>0</v>
      </c>
      <c r="W23" s="553">
        <v>0</v>
      </c>
      <c r="X23" s="553">
        <v>0</v>
      </c>
      <c r="Y23" s="553">
        <v>0</v>
      </c>
      <c r="Z23" s="553">
        <v>0</v>
      </c>
      <c r="AA23" s="503">
        <v>12</v>
      </c>
      <c r="AB23" s="553">
        <v>0</v>
      </c>
      <c r="AC23" s="553">
        <v>0</v>
      </c>
      <c r="AD23" s="553">
        <v>0</v>
      </c>
    </row>
    <row r="24" spans="1:30" ht="25.5" customHeight="1">
      <c r="A24" s="1869" t="s">
        <v>474</v>
      </c>
      <c r="B24" s="1870"/>
      <c r="C24" s="495">
        <f>SUM(C17:C23)</f>
        <v>0</v>
      </c>
      <c r="D24" s="495">
        <f aca="true" t="shared" si="1" ref="D24:AD24">SUM(D17:D23)</f>
        <v>0</v>
      </c>
      <c r="E24" s="495">
        <f t="shared" si="1"/>
        <v>0</v>
      </c>
      <c r="F24" s="495">
        <f t="shared" si="1"/>
        <v>0</v>
      </c>
      <c r="G24" s="495">
        <f t="shared" si="1"/>
        <v>0</v>
      </c>
      <c r="H24" s="495">
        <f t="shared" si="1"/>
        <v>0</v>
      </c>
      <c r="I24" s="495">
        <f t="shared" si="1"/>
        <v>0</v>
      </c>
      <c r="J24" s="495">
        <f t="shared" si="1"/>
        <v>0</v>
      </c>
      <c r="K24" s="495">
        <f t="shared" si="1"/>
        <v>191</v>
      </c>
      <c r="L24" s="512">
        <f t="shared" si="1"/>
        <v>0</v>
      </c>
      <c r="M24" s="512">
        <f t="shared" si="1"/>
        <v>1</v>
      </c>
      <c r="N24" s="512">
        <f t="shared" si="1"/>
        <v>0</v>
      </c>
      <c r="O24" s="513">
        <f t="shared" si="1"/>
        <v>3807</v>
      </c>
      <c r="P24" s="512">
        <f t="shared" si="1"/>
        <v>0</v>
      </c>
      <c r="Q24" s="512">
        <f t="shared" si="1"/>
        <v>0</v>
      </c>
      <c r="R24" s="512">
        <f t="shared" si="1"/>
        <v>0</v>
      </c>
      <c r="S24" s="514">
        <f t="shared" si="1"/>
        <v>271</v>
      </c>
      <c r="T24" s="512">
        <f t="shared" si="1"/>
        <v>0</v>
      </c>
      <c r="U24" s="512">
        <f t="shared" si="1"/>
        <v>0</v>
      </c>
      <c r="V24" s="512">
        <f t="shared" si="1"/>
        <v>0</v>
      </c>
      <c r="W24" s="512">
        <f t="shared" si="1"/>
        <v>0</v>
      </c>
      <c r="X24" s="512">
        <f t="shared" si="1"/>
        <v>0</v>
      </c>
      <c r="Y24" s="512">
        <f t="shared" si="1"/>
        <v>0</v>
      </c>
      <c r="Z24" s="512">
        <f t="shared" si="1"/>
        <v>0</v>
      </c>
      <c r="AA24" s="513">
        <f>SUM(AA17:AA23)</f>
        <v>79</v>
      </c>
      <c r="AB24" s="512">
        <f t="shared" si="1"/>
        <v>0</v>
      </c>
      <c r="AC24" s="512">
        <f t="shared" si="1"/>
        <v>0</v>
      </c>
      <c r="AD24" s="512">
        <f t="shared" si="1"/>
        <v>0</v>
      </c>
    </row>
    <row r="25" spans="1:30" ht="10.5" customHeight="1">
      <c r="A25" s="515"/>
      <c r="B25" s="515"/>
      <c r="C25" s="516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</row>
    <row r="26" spans="1:30" ht="15.75">
      <c r="A26" s="1874" t="s">
        <v>448</v>
      </c>
      <c r="B26" s="1874"/>
      <c r="C26" s="1874"/>
      <c r="D26" s="1874"/>
      <c r="E26" s="1874"/>
      <c r="F26" s="1874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</row>
    <row r="27" spans="1:30" ht="15.75">
      <c r="A27" s="1875"/>
      <c r="B27" s="1875"/>
      <c r="C27" s="1875"/>
      <c r="D27" s="1875"/>
      <c r="E27" s="518"/>
      <c r="F27" s="519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</row>
    <row r="28" spans="1:30" ht="15.75">
      <c r="A28" s="496"/>
      <c r="B28" s="520"/>
      <c r="C28" s="452"/>
      <c r="D28" s="452"/>
      <c r="E28" s="452"/>
      <c r="F28" s="519"/>
      <c r="G28" s="452"/>
      <c r="H28" s="452"/>
      <c r="I28" s="452"/>
      <c r="J28" s="1866"/>
      <c r="K28" s="1866"/>
      <c r="L28" s="1866"/>
      <c r="M28" s="1866"/>
      <c r="N28" s="1866"/>
      <c r="O28" s="1866"/>
      <c r="P28" s="1866"/>
      <c r="Q28" s="452"/>
      <c r="R28" s="452"/>
      <c r="S28" s="452"/>
      <c r="T28" s="452"/>
      <c r="U28" s="1866"/>
      <c r="V28" s="1866"/>
      <c r="W28" s="1866"/>
      <c r="X28" s="1866"/>
      <c r="Y28" s="1866"/>
      <c r="Z28" s="1866"/>
      <c r="AA28" s="1866"/>
      <c r="AB28" s="1866"/>
      <c r="AC28" s="1866"/>
      <c r="AD28" s="1866"/>
    </row>
    <row r="29" spans="1:30" ht="15">
      <c r="A29" s="496"/>
      <c r="B29" s="520"/>
      <c r="C29" s="452"/>
      <c r="D29" s="452"/>
      <c r="E29" s="452"/>
      <c r="F29" s="452"/>
      <c r="G29" s="452"/>
      <c r="H29" s="452"/>
      <c r="I29" s="452"/>
      <c r="J29" s="1866"/>
      <c r="K29" s="1866"/>
      <c r="L29" s="1866"/>
      <c r="M29" s="1866"/>
      <c r="N29" s="1866"/>
      <c r="O29" s="1866"/>
      <c r="P29" s="1866"/>
      <c r="Q29" s="452"/>
      <c r="R29" s="452"/>
      <c r="S29" s="452"/>
      <c r="T29" s="452"/>
      <c r="U29" s="1867"/>
      <c r="V29" s="1866"/>
      <c r="W29" s="1866"/>
      <c r="X29" s="1866"/>
      <c r="Y29" s="1866"/>
      <c r="Z29" s="1866"/>
      <c r="AA29" s="1866"/>
      <c r="AB29" s="1866"/>
      <c r="AC29" s="1866"/>
      <c r="AD29" s="1866"/>
    </row>
    <row r="30" spans="1:30" ht="15">
      <c r="A30" s="452"/>
      <c r="B30" s="521"/>
      <c r="C30" s="452"/>
      <c r="D30" s="452"/>
      <c r="E30" s="452"/>
      <c r="F30" s="452"/>
      <c r="G30" s="452"/>
      <c r="H30" s="452"/>
      <c r="I30" s="452"/>
      <c r="J30" s="522"/>
      <c r="K30" s="522"/>
      <c r="L30" s="522"/>
      <c r="M30" s="522"/>
      <c r="N30" s="522"/>
      <c r="O30" s="522"/>
      <c r="P30" s="522"/>
      <c r="Q30" s="452"/>
      <c r="R30" s="452"/>
      <c r="S30" s="452"/>
      <c r="T30" s="45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</row>
    <row r="31" spans="1:30" ht="15">
      <c r="A31" s="452"/>
      <c r="B31" s="521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</row>
    <row r="32" spans="1:30" ht="15">
      <c r="A32" s="452"/>
      <c r="B32" s="521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</row>
    <row r="33" spans="1:30" ht="15">
      <c r="A33" s="452"/>
      <c r="B33" s="521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</row>
    <row r="34" spans="1:30" ht="15.75">
      <c r="A34" s="452"/>
      <c r="B34" s="452"/>
      <c r="C34" s="452"/>
      <c r="D34" s="452"/>
      <c r="E34" s="452"/>
      <c r="F34" s="452"/>
      <c r="G34" s="452"/>
      <c r="H34" s="452"/>
      <c r="I34" s="452"/>
      <c r="J34" s="1865"/>
      <c r="K34" s="1865"/>
      <c r="L34" s="1865"/>
      <c r="M34" s="1865"/>
      <c r="N34" s="1865"/>
      <c r="O34" s="1865"/>
      <c r="P34" s="1865"/>
      <c r="Q34" s="452"/>
      <c r="R34" s="452"/>
      <c r="S34" s="452"/>
      <c r="T34" s="523"/>
      <c r="U34" s="523"/>
      <c r="V34" s="1865"/>
      <c r="W34" s="1865"/>
      <c r="X34" s="1865"/>
      <c r="Y34" s="1865"/>
      <c r="Z34" s="1865"/>
      <c r="AA34" s="1865"/>
      <c r="AB34" s="1865"/>
      <c r="AC34" s="1865"/>
      <c r="AD34" s="523"/>
    </row>
  </sheetData>
  <sheetProtection/>
  <mergeCells count="45">
    <mergeCell ref="I15:J15"/>
    <mergeCell ref="K15:L15"/>
    <mergeCell ref="A24:B24"/>
    <mergeCell ref="A26:F26"/>
    <mergeCell ref="A27:D27"/>
    <mergeCell ref="U15:V15"/>
    <mergeCell ref="W15:X15"/>
    <mergeCell ref="A15:A16"/>
    <mergeCell ref="B15:B16"/>
    <mergeCell ref="C15:D15"/>
    <mergeCell ref="E15:F15"/>
    <mergeCell ref="G15:H15"/>
    <mergeCell ref="Y4:Z4"/>
    <mergeCell ref="AA4:AB4"/>
    <mergeCell ref="W4:X4"/>
    <mergeCell ref="C2:AB2"/>
    <mergeCell ref="A3:F3"/>
    <mergeCell ref="A4:A5"/>
    <mergeCell ref="A1:AD1"/>
    <mergeCell ref="A13:B13"/>
    <mergeCell ref="AC15:AD15"/>
    <mergeCell ref="Y15:Z15"/>
    <mergeCell ref="AA15:AB15"/>
    <mergeCell ref="AC4:AD4"/>
    <mergeCell ref="O4:P4"/>
    <mergeCell ref="Q4:R4"/>
    <mergeCell ref="S4:T4"/>
    <mergeCell ref="U4:V4"/>
    <mergeCell ref="J34:P34"/>
    <mergeCell ref="V34:AC34"/>
    <mergeCell ref="O15:P15"/>
    <mergeCell ref="Q15:R15"/>
    <mergeCell ref="S15:T15"/>
    <mergeCell ref="M15:N15"/>
    <mergeCell ref="J28:P28"/>
    <mergeCell ref="U28:AD28"/>
    <mergeCell ref="J29:P29"/>
    <mergeCell ref="U29:AD29"/>
    <mergeCell ref="K4:L4"/>
    <mergeCell ref="M4:N4"/>
    <mergeCell ref="B4:B5"/>
    <mergeCell ref="C4:D4"/>
    <mergeCell ref="E4:F4"/>
    <mergeCell ref="G4:H4"/>
    <mergeCell ref="I4:J4"/>
  </mergeCells>
  <printOptions/>
  <pageMargins left="0.2" right="0.21" top="0.49" bottom="0.48" header="0.26" footer="0.3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A2:K22"/>
  <sheetViews>
    <sheetView zoomScale="75" zoomScaleNormal="75" zoomScalePageLayoutView="0" workbookViewId="0" topLeftCell="A1">
      <selection activeCell="A2" sqref="A2:K2"/>
    </sheetView>
  </sheetViews>
  <sheetFormatPr defaultColWidth="8.796875" defaultRowHeight="15"/>
  <cols>
    <col min="1" max="1" width="4.19921875" style="0" customWidth="1"/>
    <col min="2" max="2" width="19.5" style="0" customWidth="1"/>
    <col min="3" max="3" width="14" style="0" customWidth="1"/>
    <col min="4" max="4" width="11.3984375" style="0" customWidth="1"/>
    <col min="5" max="5" width="11.5" style="0" customWidth="1"/>
    <col min="6" max="6" width="11.3984375" style="0" customWidth="1"/>
    <col min="7" max="7" width="12" style="0" customWidth="1"/>
    <col min="8" max="8" width="10.19921875" style="0" customWidth="1"/>
    <col min="9" max="9" width="8.69921875" style="0" customWidth="1"/>
    <col min="10" max="10" width="11.3984375" style="0" customWidth="1"/>
    <col min="11" max="11" width="10.5" style="0" customWidth="1"/>
  </cols>
  <sheetData>
    <row r="2" spans="1:11" ht="18.75">
      <c r="A2" s="1751" t="s">
        <v>40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</row>
    <row r="3" ht="21.75">
      <c r="A3" s="2"/>
    </row>
    <row r="4" spans="1:11" ht="15">
      <c r="A4" s="1878" t="s">
        <v>3</v>
      </c>
      <c r="B4" s="1886" t="s">
        <v>38</v>
      </c>
      <c r="C4" s="1878" t="s">
        <v>4</v>
      </c>
      <c r="D4" s="1878" t="s">
        <v>5</v>
      </c>
      <c r="E4" s="1878" t="s">
        <v>6</v>
      </c>
      <c r="F4" s="1878" t="s">
        <v>7</v>
      </c>
      <c r="G4" s="1878" t="s">
        <v>15</v>
      </c>
      <c r="H4" s="1878" t="s">
        <v>8</v>
      </c>
      <c r="I4" s="1878" t="s">
        <v>9</v>
      </c>
      <c r="J4" s="1878" t="s">
        <v>10</v>
      </c>
      <c r="K4" s="1878" t="s">
        <v>11</v>
      </c>
    </row>
    <row r="5" spans="1:11" ht="49.5" customHeight="1">
      <c r="A5" s="1879"/>
      <c r="B5" s="1887"/>
      <c r="C5" s="1879"/>
      <c r="D5" s="1879"/>
      <c r="E5" s="1879"/>
      <c r="F5" s="1879"/>
      <c r="G5" s="1879"/>
      <c r="H5" s="1879"/>
      <c r="I5" s="1879"/>
      <c r="J5" s="1879"/>
      <c r="K5" s="1879"/>
    </row>
    <row r="6" spans="1:11" ht="15">
      <c r="A6" s="1882">
        <v>1</v>
      </c>
      <c r="B6" s="1884" t="s">
        <v>92</v>
      </c>
      <c r="C6" s="1880">
        <v>0</v>
      </c>
      <c r="D6" s="1880">
        <v>12</v>
      </c>
      <c r="E6" s="1880">
        <v>21</v>
      </c>
      <c r="F6" s="1880">
        <v>63</v>
      </c>
      <c r="G6" s="1880">
        <v>118</v>
      </c>
      <c r="H6" s="1880">
        <v>0</v>
      </c>
      <c r="I6" s="1880">
        <v>0</v>
      </c>
      <c r="J6" s="1880">
        <v>0</v>
      </c>
      <c r="K6" s="1880">
        <v>118</v>
      </c>
    </row>
    <row r="7" spans="1:11" ht="15">
      <c r="A7" s="1883"/>
      <c r="B7" s="1885"/>
      <c r="C7" s="1881"/>
      <c r="D7" s="1881"/>
      <c r="E7" s="1881"/>
      <c r="F7" s="1881"/>
      <c r="G7" s="1881"/>
      <c r="H7" s="1881"/>
      <c r="I7" s="1881"/>
      <c r="J7" s="1881"/>
      <c r="K7" s="1881"/>
    </row>
    <row r="8" spans="1:11" ht="15">
      <c r="A8" s="1883">
        <v>2</v>
      </c>
      <c r="B8" s="1885" t="s">
        <v>101</v>
      </c>
      <c r="C8" s="1881">
        <v>15</v>
      </c>
      <c r="D8" s="1881">
        <v>29</v>
      </c>
      <c r="E8" s="1881">
        <v>84</v>
      </c>
      <c r="F8" s="1881">
        <v>184</v>
      </c>
      <c r="G8" s="1881">
        <v>401</v>
      </c>
      <c r="H8" s="1881">
        <v>0</v>
      </c>
      <c r="I8" s="1881">
        <v>7</v>
      </c>
      <c r="J8" s="1881">
        <v>0</v>
      </c>
      <c r="K8" s="1881">
        <v>203</v>
      </c>
    </row>
    <row r="9" spans="1:11" ht="15">
      <c r="A9" s="1883"/>
      <c r="B9" s="1885"/>
      <c r="C9" s="1881"/>
      <c r="D9" s="1881"/>
      <c r="E9" s="1881"/>
      <c r="F9" s="1881"/>
      <c r="G9" s="1881"/>
      <c r="H9" s="1881"/>
      <c r="I9" s="1881"/>
      <c r="J9" s="1881"/>
      <c r="K9" s="1881"/>
    </row>
    <row r="10" spans="1:11" ht="15">
      <c r="A10" s="1883">
        <v>3</v>
      </c>
      <c r="B10" s="1885" t="s">
        <v>94</v>
      </c>
      <c r="C10" s="1881">
        <v>4</v>
      </c>
      <c r="D10" s="1881">
        <v>4</v>
      </c>
      <c r="E10" s="1881">
        <v>17</v>
      </c>
      <c r="F10" s="1881">
        <v>70</v>
      </c>
      <c r="G10" s="1881">
        <v>387</v>
      </c>
      <c r="H10" s="1881">
        <v>0</v>
      </c>
      <c r="I10" s="1881">
        <v>1</v>
      </c>
      <c r="J10" s="1881">
        <v>0</v>
      </c>
      <c r="K10" s="1881">
        <v>79</v>
      </c>
    </row>
    <row r="11" spans="1:11" ht="15">
      <c r="A11" s="1883"/>
      <c r="B11" s="1885"/>
      <c r="C11" s="1881"/>
      <c r="D11" s="1881"/>
      <c r="E11" s="1881"/>
      <c r="F11" s="1881"/>
      <c r="G11" s="1881"/>
      <c r="H11" s="1881"/>
      <c r="I11" s="1881"/>
      <c r="J11" s="1881"/>
      <c r="K11" s="1881"/>
    </row>
    <row r="12" spans="1:11" ht="15">
      <c r="A12" s="1883">
        <v>4</v>
      </c>
      <c r="B12" s="1885" t="s">
        <v>95</v>
      </c>
      <c r="C12" s="1881">
        <v>9</v>
      </c>
      <c r="D12" s="1881">
        <v>35</v>
      </c>
      <c r="E12" s="1881">
        <v>77</v>
      </c>
      <c r="F12" s="1881">
        <v>217</v>
      </c>
      <c r="G12" s="1881">
        <v>572</v>
      </c>
      <c r="H12" s="1881">
        <v>0</v>
      </c>
      <c r="I12" s="1881">
        <v>14</v>
      </c>
      <c r="J12" s="1881">
        <v>0</v>
      </c>
      <c r="K12" s="1881">
        <v>228</v>
      </c>
    </row>
    <row r="13" spans="1:11" ht="15">
      <c r="A13" s="1883"/>
      <c r="B13" s="1885"/>
      <c r="C13" s="1881"/>
      <c r="D13" s="1881"/>
      <c r="E13" s="1881"/>
      <c r="F13" s="1881"/>
      <c r="G13" s="1881"/>
      <c r="H13" s="1881"/>
      <c r="I13" s="1881"/>
      <c r="J13" s="1881"/>
      <c r="K13" s="1881"/>
    </row>
    <row r="14" spans="1:11" ht="15">
      <c r="A14" s="1883">
        <v>5</v>
      </c>
      <c r="B14" s="1885" t="s">
        <v>96</v>
      </c>
      <c r="C14" s="1881">
        <v>3</v>
      </c>
      <c r="D14" s="1881">
        <v>12</v>
      </c>
      <c r="E14" s="1881">
        <v>70</v>
      </c>
      <c r="F14" s="1881">
        <v>224</v>
      </c>
      <c r="G14" s="1881">
        <v>420</v>
      </c>
      <c r="H14" s="1881">
        <v>0</v>
      </c>
      <c r="I14" s="1881">
        <v>7</v>
      </c>
      <c r="J14" s="1881">
        <v>0</v>
      </c>
      <c r="K14" s="1881">
        <v>142</v>
      </c>
    </row>
    <row r="15" spans="1:11" ht="15">
      <c r="A15" s="1883"/>
      <c r="B15" s="1885"/>
      <c r="C15" s="1881"/>
      <c r="D15" s="1881"/>
      <c r="E15" s="1881"/>
      <c r="F15" s="1881"/>
      <c r="G15" s="1881"/>
      <c r="H15" s="1881"/>
      <c r="I15" s="1881"/>
      <c r="J15" s="1881"/>
      <c r="K15" s="1881"/>
    </row>
    <row r="16" spans="1:11" ht="15">
      <c r="A16" s="1883">
        <v>6</v>
      </c>
      <c r="B16" s="1885" t="s">
        <v>39</v>
      </c>
      <c r="C16" s="1881">
        <v>10</v>
      </c>
      <c r="D16" s="1881">
        <v>47</v>
      </c>
      <c r="E16" s="1881">
        <v>164</v>
      </c>
      <c r="F16" s="1881">
        <v>472</v>
      </c>
      <c r="G16" s="1881">
        <v>844</v>
      </c>
      <c r="H16" s="1881">
        <v>0</v>
      </c>
      <c r="I16" s="1881">
        <v>33</v>
      </c>
      <c r="J16" s="1881">
        <v>0</v>
      </c>
      <c r="K16" s="1881">
        <v>298</v>
      </c>
    </row>
    <row r="17" spans="1:11" ht="15">
      <c r="A17" s="1893"/>
      <c r="B17" s="1894"/>
      <c r="C17" s="1888"/>
      <c r="D17" s="1888"/>
      <c r="E17" s="1888"/>
      <c r="F17" s="1888"/>
      <c r="G17" s="1888"/>
      <c r="H17" s="1888"/>
      <c r="I17" s="1888"/>
      <c r="J17" s="1888"/>
      <c r="K17" s="1888"/>
    </row>
    <row r="18" spans="1:11" ht="15">
      <c r="A18" s="1891"/>
      <c r="B18" s="1706" t="s">
        <v>102</v>
      </c>
      <c r="C18" s="1889">
        <v>41</v>
      </c>
      <c r="D18" s="1889">
        <v>139</v>
      </c>
      <c r="E18" s="1889">
        <v>433</v>
      </c>
      <c r="F18" s="1889">
        <v>1230</v>
      </c>
      <c r="G18" s="1889">
        <v>2742</v>
      </c>
      <c r="H18" s="1889">
        <v>0</v>
      </c>
      <c r="I18" s="1889">
        <v>62</v>
      </c>
      <c r="J18" s="1889">
        <v>0</v>
      </c>
      <c r="K18" s="1889">
        <v>1068</v>
      </c>
    </row>
    <row r="19" spans="1:11" ht="15">
      <c r="A19" s="1892"/>
      <c r="B19" s="1829"/>
      <c r="C19" s="1890"/>
      <c r="D19" s="1890"/>
      <c r="E19" s="1890"/>
      <c r="F19" s="1890"/>
      <c r="G19" s="1890"/>
      <c r="H19" s="1890"/>
      <c r="I19" s="1890"/>
      <c r="J19" s="1890"/>
      <c r="K19" s="1890"/>
    </row>
    <row r="20" spans="1:11" ht="18.75">
      <c r="A20" s="106"/>
      <c r="B20" s="108"/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18.75">
      <c r="A21" s="107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</sheetData>
  <sheetProtection/>
  <mergeCells count="89">
    <mergeCell ref="A2:K2"/>
    <mergeCell ref="H18:H19"/>
    <mergeCell ref="I18:I19"/>
    <mergeCell ref="J18:J19"/>
    <mergeCell ref="K18:K19"/>
    <mergeCell ref="I16:I17"/>
    <mergeCell ref="A16:A17"/>
    <mergeCell ref="B16:B17"/>
    <mergeCell ref="K14:K15"/>
    <mergeCell ref="F16:F17"/>
    <mergeCell ref="D14:D15"/>
    <mergeCell ref="E14:E15"/>
    <mergeCell ref="A18:A19"/>
    <mergeCell ref="B18:B19"/>
    <mergeCell ref="D18:D19"/>
    <mergeCell ref="E18:E19"/>
    <mergeCell ref="A14:A15"/>
    <mergeCell ref="C18:C19"/>
    <mergeCell ref="B14:B15"/>
    <mergeCell ref="C14:C15"/>
    <mergeCell ref="F18:F19"/>
    <mergeCell ref="C16:C17"/>
    <mergeCell ref="D16:D17"/>
    <mergeCell ref="G18:G19"/>
    <mergeCell ref="E16:E17"/>
    <mergeCell ref="G16:G17"/>
    <mergeCell ref="F10:F11"/>
    <mergeCell ref="G10:G11"/>
    <mergeCell ref="H12:H13"/>
    <mergeCell ref="I12:I13"/>
    <mergeCell ref="J12:J13"/>
    <mergeCell ref="K16:K17"/>
    <mergeCell ref="F14:F15"/>
    <mergeCell ref="G14:G15"/>
    <mergeCell ref="H14:H15"/>
    <mergeCell ref="J16:J17"/>
    <mergeCell ref="H16:H17"/>
    <mergeCell ref="F12:F13"/>
    <mergeCell ref="I14:I15"/>
    <mergeCell ref="J14:J15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A8:A9"/>
    <mergeCell ref="B8:B9"/>
    <mergeCell ref="C8:C9"/>
    <mergeCell ref="H6:H7"/>
    <mergeCell ref="D8:D9"/>
    <mergeCell ref="H8:H9"/>
    <mergeCell ref="G6:G7"/>
    <mergeCell ref="E8:E9"/>
    <mergeCell ref="F8:F9"/>
    <mergeCell ref="K8:K9"/>
    <mergeCell ref="G8:G9"/>
    <mergeCell ref="I8:I9"/>
    <mergeCell ref="G12:G13"/>
    <mergeCell ref="H10:H11"/>
    <mergeCell ref="I10:I11"/>
    <mergeCell ref="K10:K11"/>
    <mergeCell ref="J8:J9"/>
    <mergeCell ref="K12:K13"/>
    <mergeCell ref="J10:J11"/>
    <mergeCell ref="K6:K7"/>
    <mergeCell ref="F6:F7"/>
    <mergeCell ref="I4:I5"/>
    <mergeCell ref="F4:F5"/>
    <mergeCell ref="B4:B5"/>
    <mergeCell ref="K4:K5"/>
    <mergeCell ref="G4:G5"/>
    <mergeCell ref="H4:H5"/>
    <mergeCell ref="C4:C5"/>
    <mergeCell ref="D4:D5"/>
    <mergeCell ref="A4:A5"/>
    <mergeCell ref="J4:J5"/>
    <mergeCell ref="E4:E5"/>
    <mergeCell ref="I6:I7"/>
    <mergeCell ref="J6:J7"/>
    <mergeCell ref="A6:A7"/>
    <mergeCell ref="B6:B7"/>
    <mergeCell ref="C6:C7"/>
    <mergeCell ref="D6:D7"/>
    <mergeCell ref="E6:E7"/>
  </mergeCells>
  <printOptions/>
  <pageMargins left="0.58" right="0.56" top="0.56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2:AD35"/>
  <sheetViews>
    <sheetView zoomScale="130" zoomScaleNormal="130" zoomScalePageLayoutView="0" workbookViewId="0" topLeftCell="A1">
      <selection activeCell="N5" sqref="A1:IV16384"/>
    </sheetView>
  </sheetViews>
  <sheetFormatPr defaultColWidth="8.8984375" defaultRowHeight="15"/>
  <cols>
    <col min="1" max="1" width="3.09765625" style="773" customWidth="1"/>
    <col min="2" max="2" width="15.8984375" style="773" customWidth="1"/>
    <col min="3" max="3" width="3.8984375" style="773" customWidth="1"/>
    <col min="4" max="4" width="4.19921875" style="773" customWidth="1"/>
    <col min="5" max="5" width="3.69921875" style="773" customWidth="1"/>
    <col min="6" max="6" width="4.19921875" style="773" customWidth="1"/>
    <col min="7" max="7" width="4" style="773" customWidth="1"/>
    <col min="8" max="8" width="4.19921875" style="773" customWidth="1"/>
    <col min="9" max="9" width="3.5" style="773" customWidth="1"/>
    <col min="10" max="10" width="4" style="773" customWidth="1"/>
    <col min="11" max="11" width="5.8984375" style="773" customWidth="1"/>
    <col min="12" max="12" width="3.5" style="773" customWidth="1"/>
    <col min="13" max="13" width="3.8984375" style="773" customWidth="1"/>
    <col min="14" max="14" width="3.59765625" style="773" customWidth="1"/>
    <col min="15" max="15" width="7" style="773" customWidth="1"/>
    <col min="16" max="17" width="3.19921875" style="773" customWidth="1"/>
    <col min="18" max="18" width="4.19921875" style="773" customWidth="1"/>
    <col min="19" max="19" width="5.8984375" style="773" customWidth="1"/>
    <col min="20" max="20" width="3.19921875" style="773" customWidth="1"/>
    <col min="21" max="21" width="3.5" style="773" customWidth="1"/>
    <col min="22" max="22" width="3.3984375" style="773" customWidth="1"/>
    <col min="23" max="23" width="3.8984375" style="773" customWidth="1"/>
    <col min="24" max="24" width="3.3984375" style="773" customWidth="1"/>
    <col min="25" max="25" width="6.59765625" style="773" customWidth="1"/>
    <col min="26" max="26" width="3.5" style="773" customWidth="1"/>
    <col min="27" max="27" width="3.3984375" style="773" customWidth="1"/>
    <col min="28" max="28" width="3.8984375" style="773" customWidth="1"/>
    <col min="29" max="30" width="3.69921875" style="773" customWidth="1"/>
    <col min="31" max="31" width="9" style="773" customWidth="1"/>
    <col min="32" max="16384" width="8.8984375" style="1219" customWidth="1"/>
  </cols>
  <sheetData>
    <row r="1" ht="3.75" customHeight="1"/>
    <row r="2" spans="1:30" ht="44.25" customHeight="1">
      <c r="A2" s="1906" t="s">
        <v>931</v>
      </c>
      <c r="B2" s="1906"/>
      <c r="C2" s="1906"/>
      <c r="D2" s="1906"/>
      <c r="E2" s="1906"/>
      <c r="F2" s="1906"/>
      <c r="G2" s="1906"/>
      <c r="H2" s="1906"/>
      <c r="I2" s="1906"/>
      <c r="J2" s="1906"/>
      <c r="K2" s="1906"/>
      <c r="L2" s="1906"/>
      <c r="M2" s="1906"/>
      <c r="N2" s="1906"/>
      <c r="O2" s="1906"/>
      <c r="P2" s="1906"/>
      <c r="Q2" s="1906"/>
      <c r="R2" s="1906"/>
      <c r="S2" s="1906"/>
      <c r="T2" s="1906"/>
      <c r="U2" s="1906"/>
      <c r="V2" s="1906"/>
      <c r="W2" s="1906"/>
      <c r="X2" s="1906"/>
      <c r="Y2" s="1906"/>
      <c r="Z2" s="1906"/>
      <c r="AA2" s="1906"/>
      <c r="AB2" s="1906"/>
      <c r="AC2" s="1906"/>
      <c r="AD2" s="1906"/>
    </row>
    <row r="3" spans="1:30" ht="42.75" customHeight="1">
      <c r="A3" s="1908" t="s">
        <v>14</v>
      </c>
      <c r="B3" s="1898" t="s">
        <v>168</v>
      </c>
      <c r="C3" s="1895" t="s">
        <v>169</v>
      </c>
      <c r="D3" s="1895"/>
      <c r="E3" s="1903" t="s">
        <v>170</v>
      </c>
      <c r="F3" s="1903"/>
      <c r="G3" s="1895" t="s">
        <v>171</v>
      </c>
      <c r="H3" s="1895"/>
      <c r="I3" s="1895" t="s">
        <v>172</v>
      </c>
      <c r="J3" s="1895"/>
      <c r="K3" s="1895" t="s">
        <v>173</v>
      </c>
      <c r="L3" s="1895"/>
      <c r="M3" s="1902" t="s">
        <v>844</v>
      </c>
      <c r="N3" s="1902"/>
      <c r="O3" s="1895" t="s">
        <v>290</v>
      </c>
      <c r="P3" s="1895"/>
      <c r="Q3" s="1895" t="s">
        <v>780</v>
      </c>
      <c r="R3" s="1895"/>
      <c r="S3" s="1895" t="s">
        <v>895</v>
      </c>
      <c r="T3" s="1895"/>
      <c r="U3" s="1895" t="s">
        <v>177</v>
      </c>
      <c r="V3" s="1895"/>
      <c r="W3" s="1911" t="s">
        <v>178</v>
      </c>
      <c r="X3" s="1911"/>
      <c r="Y3" s="1895" t="s">
        <v>179</v>
      </c>
      <c r="Z3" s="1895"/>
      <c r="AA3" s="1895" t="s">
        <v>180</v>
      </c>
      <c r="AB3" s="1895"/>
      <c r="AC3" s="1895" t="s">
        <v>181</v>
      </c>
      <c r="AD3" s="1895"/>
    </row>
    <row r="4" spans="1:30" ht="14.25" customHeight="1">
      <c r="A4" s="1908"/>
      <c r="B4" s="1898"/>
      <c r="C4" s="1443" t="s">
        <v>182</v>
      </c>
      <c r="D4" s="1443" t="s">
        <v>183</v>
      </c>
      <c r="E4" s="1443" t="s">
        <v>182</v>
      </c>
      <c r="F4" s="1443" t="s">
        <v>183</v>
      </c>
      <c r="G4" s="1443" t="s">
        <v>182</v>
      </c>
      <c r="H4" s="1443" t="s">
        <v>183</v>
      </c>
      <c r="I4" s="1443" t="s">
        <v>182</v>
      </c>
      <c r="J4" s="1443" t="s">
        <v>183</v>
      </c>
      <c r="K4" s="1443" t="s">
        <v>182</v>
      </c>
      <c r="L4" s="1443" t="s">
        <v>183</v>
      </c>
      <c r="M4" s="1443" t="s">
        <v>182</v>
      </c>
      <c r="N4" s="1443" t="s">
        <v>183</v>
      </c>
      <c r="O4" s="1443" t="s">
        <v>182</v>
      </c>
      <c r="P4" s="1443" t="s">
        <v>183</v>
      </c>
      <c r="Q4" s="1443" t="s">
        <v>182</v>
      </c>
      <c r="R4" s="1443" t="s">
        <v>183</v>
      </c>
      <c r="S4" s="1443" t="s">
        <v>182</v>
      </c>
      <c r="T4" s="1443" t="s">
        <v>183</v>
      </c>
      <c r="U4" s="1443" t="s">
        <v>182</v>
      </c>
      <c r="V4" s="1443" t="s">
        <v>183</v>
      </c>
      <c r="W4" s="1443" t="s">
        <v>182</v>
      </c>
      <c r="X4" s="1443" t="s">
        <v>183</v>
      </c>
      <c r="Y4" s="1443" t="s">
        <v>182</v>
      </c>
      <c r="Z4" s="1443" t="s">
        <v>183</v>
      </c>
      <c r="AA4" s="1443" t="s">
        <v>182</v>
      </c>
      <c r="AB4" s="1443" t="s">
        <v>183</v>
      </c>
      <c r="AC4" s="1443" t="s">
        <v>182</v>
      </c>
      <c r="AD4" s="1443" t="s">
        <v>183</v>
      </c>
    </row>
    <row r="5" spans="1:30" ht="21" customHeight="1">
      <c r="A5" s="1444">
        <v>1</v>
      </c>
      <c r="B5" s="1445" t="str">
        <f>TCMR!B16</f>
        <v>TP Tuyên Quang   </v>
      </c>
      <c r="C5" s="1446">
        <v>0</v>
      </c>
      <c r="D5" s="1446">
        <v>0</v>
      </c>
      <c r="E5" s="1446">
        <v>0</v>
      </c>
      <c r="F5" s="1446">
        <v>0</v>
      </c>
      <c r="G5" s="1446">
        <v>0</v>
      </c>
      <c r="H5" s="1446">
        <v>0</v>
      </c>
      <c r="I5" s="1446">
        <v>0</v>
      </c>
      <c r="J5" s="1447">
        <v>0</v>
      </c>
      <c r="K5" s="1448">
        <v>36</v>
      </c>
      <c r="L5" s="1447">
        <v>0</v>
      </c>
      <c r="M5" s="1447">
        <v>0</v>
      </c>
      <c r="N5" s="1446">
        <v>0</v>
      </c>
      <c r="O5" s="1446">
        <v>1125</v>
      </c>
      <c r="P5" s="1446">
        <v>0</v>
      </c>
      <c r="Q5" s="1446">
        <v>0</v>
      </c>
      <c r="R5" s="1446">
        <v>0</v>
      </c>
      <c r="S5" s="1446">
        <v>0</v>
      </c>
      <c r="T5" s="1446">
        <v>0</v>
      </c>
      <c r="U5" s="1446">
        <v>0</v>
      </c>
      <c r="V5" s="1446">
        <v>0</v>
      </c>
      <c r="W5" s="1446">
        <v>0</v>
      </c>
      <c r="X5" s="1446">
        <v>0</v>
      </c>
      <c r="Y5" s="1446">
        <v>30</v>
      </c>
      <c r="Z5" s="1446">
        <v>0</v>
      </c>
      <c r="AA5" s="1446">
        <v>0</v>
      </c>
      <c r="AB5" s="1446">
        <v>0</v>
      </c>
      <c r="AC5" s="1446">
        <v>0</v>
      </c>
      <c r="AD5" s="1446">
        <v>0</v>
      </c>
    </row>
    <row r="6" spans="1:30" ht="21" customHeight="1">
      <c r="A6" s="600">
        <v>2</v>
      </c>
      <c r="B6" s="1449" t="str">
        <f>TCMR!B17</f>
        <v>H. Yên Sơn </v>
      </c>
      <c r="C6" s="1446">
        <v>0</v>
      </c>
      <c r="D6" s="1446">
        <v>0</v>
      </c>
      <c r="E6" s="1446">
        <v>0</v>
      </c>
      <c r="F6" s="1446">
        <v>0</v>
      </c>
      <c r="G6" s="1446">
        <v>0</v>
      </c>
      <c r="H6" s="1446">
        <v>0</v>
      </c>
      <c r="I6" s="1446">
        <v>0</v>
      </c>
      <c r="J6" s="1447">
        <v>0</v>
      </c>
      <c r="K6" s="1448">
        <v>815</v>
      </c>
      <c r="L6" s="1447">
        <v>0</v>
      </c>
      <c r="M6" s="1447">
        <v>0</v>
      </c>
      <c r="N6" s="1446">
        <v>0</v>
      </c>
      <c r="O6" s="1446">
        <v>105</v>
      </c>
      <c r="P6" s="1446">
        <v>0</v>
      </c>
      <c r="Q6" s="1446">
        <v>0</v>
      </c>
      <c r="R6" s="1446">
        <v>0</v>
      </c>
      <c r="S6" s="1446">
        <v>19</v>
      </c>
      <c r="T6" s="1446">
        <v>0</v>
      </c>
      <c r="U6" s="1446">
        <v>0</v>
      </c>
      <c r="V6" s="1446">
        <v>0</v>
      </c>
      <c r="W6" s="1446">
        <v>0</v>
      </c>
      <c r="X6" s="1446">
        <v>0</v>
      </c>
      <c r="Y6" s="1446">
        <v>135</v>
      </c>
      <c r="Z6" s="1446">
        <v>0</v>
      </c>
      <c r="AA6" s="1446">
        <v>0</v>
      </c>
      <c r="AB6" s="1446">
        <v>0</v>
      </c>
      <c r="AC6" s="1446">
        <v>0</v>
      </c>
      <c r="AD6" s="1446">
        <v>0</v>
      </c>
    </row>
    <row r="7" spans="1:30" ht="21" customHeight="1">
      <c r="A7" s="600">
        <v>3</v>
      </c>
      <c r="B7" s="1449" t="str">
        <f>TCMR!B18</f>
        <v>H. Sơn Dương </v>
      </c>
      <c r="C7" s="1446">
        <v>0</v>
      </c>
      <c r="D7" s="1446">
        <v>0</v>
      </c>
      <c r="E7" s="1446">
        <v>0</v>
      </c>
      <c r="F7" s="1446">
        <v>0</v>
      </c>
      <c r="G7" s="1446">
        <v>12</v>
      </c>
      <c r="H7" s="1446">
        <v>0</v>
      </c>
      <c r="I7" s="1446">
        <v>10</v>
      </c>
      <c r="J7" s="1447">
        <v>0</v>
      </c>
      <c r="K7" s="1448">
        <v>662</v>
      </c>
      <c r="L7" s="1447">
        <v>0</v>
      </c>
      <c r="M7" s="1447">
        <v>0</v>
      </c>
      <c r="N7" s="1446">
        <v>0</v>
      </c>
      <c r="O7" s="1446">
        <v>16</v>
      </c>
      <c r="P7" s="1446">
        <v>0</v>
      </c>
      <c r="Q7" s="1446">
        <v>0</v>
      </c>
      <c r="R7" s="1446">
        <v>0</v>
      </c>
      <c r="S7" s="1446">
        <v>1</v>
      </c>
      <c r="T7" s="1446">
        <v>0</v>
      </c>
      <c r="U7" s="1446">
        <v>1</v>
      </c>
      <c r="V7" s="1446">
        <v>1</v>
      </c>
      <c r="W7" s="1446">
        <v>0</v>
      </c>
      <c r="X7" s="1446">
        <v>0</v>
      </c>
      <c r="Y7" s="1446">
        <v>115</v>
      </c>
      <c r="Z7" s="1446">
        <v>0</v>
      </c>
      <c r="AA7" s="1446">
        <v>0</v>
      </c>
      <c r="AB7" s="1446">
        <v>0</v>
      </c>
      <c r="AC7" s="1446">
        <v>0</v>
      </c>
      <c r="AD7" s="1446">
        <v>0</v>
      </c>
    </row>
    <row r="8" spans="1:30" ht="21" customHeight="1">
      <c r="A8" s="600">
        <v>4</v>
      </c>
      <c r="B8" s="1449" t="str">
        <f>TCMR!B19</f>
        <v>H. Hàm Yên</v>
      </c>
      <c r="C8" s="1446">
        <v>0</v>
      </c>
      <c r="D8" s="1446">
        <v>0</v>
      </c>
      <c r="E8" s="1446">
        <v>0</v>
      </c>
      <c r="F8" s="1446">
        <v>0</v>
      </c>
      <c r="G8" s="1446">
        <v>1</v>
      </c>
      <c r="H8" s="1446">
        <v>0</v>
      </c>
      <c r="I8" s="1446">
        <v>0</v>
      </c>
      <c r="J8" s="1447">
        <v>0</v>
      </c>
      <c r="K8" s="1448">
        <v>73</v>
      </c>
      <c r="L8" s="1447">
        <v>0</v>
      </c>
      <c r="M8" s="1447">
        <v>1</v>
      </c>
      <c r="N8" s="1446">
        <v>0</v>
      </c>
      <c r="O8" s="1446">
        <v>25</v>
      </c>
      <c r="P8" s="1446">
        <v>0</v>
      </c>
      <c r="Q8" s="1446">
        <v>0</v>
      </c>
      <c r="R8" s="1446">
        <v>0</v>
      </c>
      <c r="S8" s="1446">
        <v>3</v>
      </c>
      <c r="T8" s="1446">
        <v>0</v>
      </c>
      <c r="U8" s="1446">
        <v>1</v>
      </c>
      <c r="V8" s="1446">
        <v>1</v>
      </c>
      <c r="W8" s="1446">
        <v>0</v>
      </c>
      <c r="X8" s="1446">
        <v>0</v>
      </c>
      <c r="Y8" s="1446">
        <v>25</v>
      </c>
      <c r="Z8" s="1446">
        <v>0</v>
      </c>
      <c r="AA8" s="1446">
        <v>0</v>
      </c>
      <c r="AB8" s="1446">
        <v>0</v>
      </c>
      <c r="AC8" s="1446">
        <v>0</v>
      </c>
      <c r="AD8" s="1446">
        <v>0</v>
      </c>
    </row>
    <row r="9" spans="1:30" ht="21" customHeight="1">
      <c r="A9" s="600">
        <v>5</v>
      </c>
      <c r="B9" s="1449" t="str">
        <f>TCMR!B20</f>
        <v>H. Chiêm Hoá</v>
      </c>
      <c r="C9" s="1446">
        <v>0</v>
      </c>
      <c r="D9" s="1446">
        <v>0</v>
      </c>
      <c r="E9" s="1446">
        <v>0</v>
      </c>
      <c r="F9" s="1446">
        <v>0</v>
      </c>
      <c r="G9" s="1446">
        <v>0</v>
      </c>
      <c r="H9" s="1446">
        <v>0</v>
      </c>
      <c r="I9" s="1446">
        <v>0</v>
      </c>
      <c r="J9" s="1447">
        <v>0</v>
      </c>
      <c r="K9" s="1448">
        <v>893</v>
      </c>
      <c r="L9" s="1447">
        <v>0</v>
      </c>
      <c r="M9" s="1447">
        <v>0</v>
      </c>
      <c r="N9" s="1446">
        <v>0</v>
      </c>
      <c r="O9" s="1446">
        <v>0</v>
      </c>
      <c r="P9" s="1446">
        <v>0</v>
      </c>
      <c r="Q9" s="1446">
        <v>0</v>
      </c>
      <c r="R9" s="1446">
        <v>0</v>
      </c>
      <c r="S9" s="1446">
        <v>8</v>
      </c>
      <c r="T9" s="1446">
        <v>0</v>
      </c>
      <c r="U9" s="1446">
        <v>1</v>
      </c>
      <c r="V9" s="1446">
        <v>1</v>
      </c>
      <c r="W9" s="1446">
        <v>0</v>
      </c>
      <c r="X9" s="1446">
        <v>0</v>
      </c>
      <c r="Y9" s="1446">
        <v>41</v>
      </c>
      <c r="Z9" s="1446">
        <v>0</v>
      </c>
      <c r="AA9" s="1446">
        <v>0</v>
      </c>
      <c r="AB9" s="1446">
        <v>0</v>
      </c>
      <c r="AC9" s="1446">
        <v>0</v>
      </c>
      <c r="AD9" s="1446">
        <v>0</v>
      </c>
    </row>
    <row r="10" spans="1:30" ht="21" customHeight="1">
      <c r="A10" s="600">
        <v>6</v>
      </c>
      <c r="B10" s="1449" t="str">
        <f>TCMR!B21</f>
        <v>H. Na Hang</v>
      </c>
      <c r="C10" s="1446">
        <v>0</v>
      </c>
      <c r="D10" s="1446">
        <v>0</v>
      </c>
      <c r="E10" s="1446">
        <v>0</v>
      </c>
      <c r="F10" s="1446">
        <v>0</v>
      </c>
      <c r="G10" s="1446">
        <v>0</v>
      </c>
      <c r="H10" s="1446">
        <v>0</v>
      </c>
      <c r="I10" s="1446">
        <v>0</v>
      </c>
      <c r="J10" s="1447">
        <v>0</v>
      </c>
      <c r="K10" s="1448">
        <v>154</v>
      </c>
      <c r="L10" s="1447">
        <v>0</v>
      </c>
      <c r="M10" s="1447">
        <v>0</v>
      </c>
      <c r="N10" s="1446">
        <v>0</v>
      </c>
      <c r="O10" s="1446">
        <v>8</v>
      </c>
      <c r="P10" s="1446">
        <v>0</v>
      </c>
      <c r="Q10" s="1446">
        <v>0</v>
      </c>
      <c r="R10" s="1446">
        <v>0</v>
      </c>
      <c r="S10" s="1446">
        <v>0</v>
      </c>
      <c r="T10" s="1446">
        <v>0</v>
      </c>
      <c r="U10" s="1446">
        <v>0</v>
      </c>
      <c r="V10" s="1446">
        <v>0</v>
      </c>
      <c r="W10" s="1446">
        <v>0</v>
      </c>
      <c r="X10" s="1446">
        <v>0</v>
      </c>
      <c r="Y10" s="1446">
        <v>5</v>
      </c>
      <c r="Z10" s="1446">
        <v>0</v>
      </c>
      <c r="AA10" s="1446">
        <v>0</v>
      </c>
      <c r="AB10" s="1446">
        <v>0</v>
      </c>
      <c r="AC10" s="1446">
        <v>0</v>
      </c>
      <c r="AD10" s="1446">
        <v>0</v>
      </c>
    </row>
    <row r="11" spans="1:30" ht="21" customHeight="1">
      <c r="A11" s="1450">
        <v>7</v>
      </c>
      <c r="B11" s="1451" t="str">
        <f>TCMR!B22</f>
        <v>H. Lâm Bình  </v>
      </c>
      <c r="C11" s="1446">
        <v>0</v>
      </c>
      <c r="D11" s="1446">
        <v>0</v>
      </c>
      <c r="E11" s="1446">
        <v>0</v>
      </c>
      <c r="F11" s="1446">
        <v>0</v>
      </c>
      <c r="G11" s="1446">
        <v>0</v>
      </c>
      <c r="H11" s="1446">
        <v>0</v>
      </c>
      <c r="I11" s="1446">
        <v>0</v>
      </c>
      <c r="J11" s="1446">
        <v>0</v>
      </c>
      <c r="K11" s="1447">
        <v>174</v>
      </c>
      <c r="L11" s="1447">
        <v>0</v>
      </c>
      <c r="M11" s="1447">
        <v>0</v>
      </c>
      <c r="N11" s="1446">
        <v>0</v>
      </c>
      <c r="O11" s="1446">
        <v>0</v>
      </c>
      <c r="P11" s="1446">
        <v>0</v>
      </c>
      <c r="Q11" s="1446">
        <v>0</v>
      </c>
      <c r="R11" s="1446">
        <v>0</v>
      </c>
      <c r="S11" s="1446">
        <v>12</v>
      </c>
      <c r="T11" s="1446">
        <v>0</v>
      </c>
      <c r="U11" s="1446">
        <v>0</v>
      </c>
      <c r="V11" s="1446">
        <v>0</v>
      </c>
      <c r="W11" s="1446">
        <v>0</v>
      </c>
      <c r="X11" s="1446">
        <v>0</v>
      </c>
      <c r="Y11" s="1446">
        <v>8</v>
      </c>
      <c r="Z11" s="1446">
        <v>0</v>
      </c>
      <c r="AA11" s="1446">
        <v>0</v>
      </c>
      <c r="AB11" s="1446">
        <v>0</v>
      </c>
      <c r="AC11" s="1446">
        <v>0</v>
      </c>
      <c r="AD11" s="1446">
        <v>0</v>
      </c>
    </row>
    <row r="12" spans="1:30" s="985" customFormat="1" ht="21" customHeight="1">
      <c r="A12" s="1900" t="s">
        <v>899</v>
      </c>
      <c r="B12" s="1901"/>
      <c r="C12" s="1452">
        <f>SUM(C5:C11)</f>
        <v>0</v>
      </c>
      <c r="D12" s="1452">
        <f aca="true" t="shared" si="0" ref="D12:AD12">SUM(D5:D11)</f>
        <v>0</v>
      </c>
      <c r="E12" s="1452">
        <f t="shared" si="0"/>
        <v>0</v>
      </c>
      <c r="F12" s="1452">
        <f t="shared" si="0"/>
        <v>0</v>
      </c>
      <c r="G12" s="1452">
        <f t="shared" si="0"/>
        <v>13</v>
      </c>
      <c r="H12" s="1452">
        <f t="shared" si="0"/>
        <v>0</v>
      </c>
      <c r="I12" s="1452">
        <f t="shared" si="0"/>
        <v>10</v>
      </c>
      <c r="J12" s="1452">
        <f t="shared" si="0"/>
        <v>0</v>
      </c>
      <c r="K12" s="1452">
        <f t="shared" si="0"/>
        <v>2807</v>
      </c>
      <c r="L12" s="1452">
        <f t="shared" si="0"/>
        <v>0</v>
      </c>
      <c r="M12" s="1452">
        <f t="shared" si="0"/>
        <v>1</v>
      </c>
      <c r="N12" s="1452">
        <f t="shared" si="0"/>
        <v>0</v>
      </c>
      <c r="O12" s="1452">
        <f t="shared" si="0"/>
        <v>1279</v>
      </c>
      <c r="P12" s="1452">
        <f t="shared" si="0"/>
        <v>0</v>
      </c>
      <c r="Q12" s="1452">
        <f t="shared" si="0"/>
        <v>0</v>
      </c>
      <c r="R12" s="1452">
        <f t="shared" si="0"/>
        <v>0</v>
      </c>
      <c r="S12" s="1452">
        <f t="shared" si="0"/>
        <v>43</v>
      </c>
      <c r="T12" s="1452">
        <f t="shared" si="0"/>
        <v>0</v>
      </c>
      <c r="U12" s="1452">
        <f t="shared" si="0"/>
        <v>3</v>
      </c>
      <c r="V12" s="1452">
        <f t="shared" si="0"/>
        <v>3</v>
      </c>
      <c r="W12" s="1452">
        <f t="shared" si="0"/>
        <v>0</v>
      </c>
      <c r="X12" s="1452">
        <f t="shared" si="0"/>
        <v>0</v>
      </c>
      <c r="Y12" s="1452">
        <f t="shared" si="0"/>
        <v>359</v>
      </c>
      <c r="Z12" s="1452">
        <f t="shared" si="0"/>
        <v>0</v>
      </c>
      <c r="AA12" s="1452">
        <f t="shared" si="0"/>
        <v>0</v>
      </c>
      <c r="AB12" s="1452">
        <f t="shared" si="0"/>
        <v>0</v>
      </c>
      <c r="AC12" s="1452">
        <f t="shared" si="0"/>
        <v>0</v>
      </c>
      <c r="AD12" s="1452">
        <f t="shared" si="0"/>
        <v>0</v>
      </c>
    </row>
    <row r="13" spans="1:30" ht="25.5" customHeight="1">
      <c r="A13" s="1453"/>
      <c r="B13" s="1454"/>
      <c r="C13" s="1454"/>
      <c r="D13" s="1454"/>
      <c r="E13" s="1454"/>
      <c r="F13" s="1454"/>
      <c r="G13" s="1454"/>
      <c r="H13" s="1454"/>
      <c r="I13" s="1454"/>
      <c r="J13" s="1454"/>
      <c r="K13" s="1454"/>
      <c r="L13" s="1454"/>
      <c r="M13" s="1454"/>
      <c r="N13" s="1454"/>
      <c r="O13" s="1454"/>
      <c r="P13" s="1454"/>
      <c r="Q13" s="1454"/>
      <c r="R13" s="1454"/>
      <c r="S13" s="1454"/>
      <c r="T13" s="1454"/>
      <c r="U13" s="1454"/>
      <c r="V13" s="1454"/>
      <c r="W13" s="1454"/>
      <c r="X13" s="1454"/>
      <c r="Y13" s="1454"/>
      <c r="Z13" s="1454"/>
      <c r="AA13" s="1454"/>
      <c r="AB13" s="1454"/>
      <c r="AC13" s="1454"/>
      <c r="AD13" s="1454"/>
    </row>
    <row r="14" spans="1:30" ht="51" customHeight="1">
      <c r="A14" s="1896" t="s">
        <v>14</v>
      </c>
      <c r="B14" s="1898" t="s">
        <v>168</v>
      </c>
      <c r="C14" s="1895" t="s">
        <v>792</v>
      </c>
      <c r="D14" s="1895"/>
      <c r="E14" s="1899" t="s">
        <v>791</v>
      </c>
      <c r="F14" s="1899"/>
      <c r="G14" s="1895" t="s">
        <v>175</v>
      </c>
      <c r="H14" s="1895"/>
      <c r="I14" s="1895" t="s">
        <v>188</v>
      </c>
      <c r="J14" s="1895"/>
      <c r="K14" s="1895" t="s">
        <v>189</v>
      </c>
      <c r="L14" s="1895"/>
      <c r="M14" s="1895" t="s">
        <v>447</v>
      </c>
      <c r="N14" s="1895"/>
      <c r="O14" s="1895" t="s">
        <v>190</v>
      </c>
      <c r="P14" s="1895"/>
      <c r="Q14" s="1913" t="s">
        <v>191</v>
      </c>
      <c r="R14" s="1913"/>
      <c r="S14" s="1895" t="s">
        <v>192</v>
      </c>
      <c r="T14" s="1895"/>
      <c r="U14" s="1895" t="s">
        <v>193</v>
      </c>
      <c r="V14" s="1895"/>
      <c r="W14" s="1895" t="s">
        <v>194</v>
      </c>
      <c r="X14" s="1895"/>
      <c r="Y14" s="1895" t="s">
        <v>614</v>
      </c>
      <c r="Z14" s="1895"/>
      <c r="AA14" s="1895" t="s">
        <v>195</v>
      </c>
      <c r="AB14" s="1895"/>
      <c r="AC14" s="1904" t="s">
        <v>197</v>
      </c>
      <c r="AD14" s="1904"/>
    </row>
    <row r="15" spans="1:30" ht="14.25" customHeight="1">
      <c r="A15" s="1897"/>
      <c r="B15" s="1898"/>
      <c r="C15" s="1443" t="s">
        <v>182</v>
      </c>
      <c r="D15" s="1443" t="s">
        <v>183</v>
      </c>
      <c r="E15" s="1443" t="s">
        <v>182</v>
      </c>
      <c r="F15" s="1443" t="s">
        <v>183</v>
      </c>
      <c r="G15" s="1443" t="s">
        <v>182</v>
      </c>
      <c r="H15" s="1443" t="s">
        <v>183</v>
      </c>
      <c r="I15" s="1443" t="s">
        <v>182</v>
      </c>
      <c r="J15" s="1443" t="s">
        <v>183</v>
      </c>
      <c r="K15" s="1443" t="s">
        <v>182</v>
      </c>
      <c r="L15" s="1443" t="s">
        <v>183</v>
      </c>
      <c r="M15" s="1443" t="s">
        <v>182</v>
      </c>
      <c r="N15" s="1443" t="s">
        <v>183</v>
      </c>
      <c r="O15" s="1443" t="s">
        <v>182</v>
      </c>
      <c r="P15" s="1443" t="s">
        <v>183</v>
      </c>
      <c r="Q15" s="1443" t="s">
        <v>182</v>
      </c>
      <c r="R15" s="1443" t="s">
        <v>183</v>
      </c>
      <c r="S15" s="1443" t="s">
        <v>182</v>
      </c>
      <c r="T15" s="1443" t="s">
        <v>183</v>
      </c>
      <c r="U15" s="1443" t="s">
        <v>182</v>
      </c>
      <c r="V15" s="1443" t="s">
        <v>183</v>
      </c>
      <c r="W15" s="1443" t="s">
        <v>182</v>
      </c>
      <c r="X15" s="1443" t="s">
        <v>183</v>
      </c>
      <c r="Y15" s="1443" t="s">
        <v>182</v>
      </c>
      <c r="Z15" s="1443" t="s">
        <v>183</v>
      </c>
      <c r="AA15" s="1443" t="s">
        <v>182</v>
      </c>
      <c r="AB15" s="1443" t="s">
        <v>183</v>
      </c>
      <c r="AC15" s="1443" t="s">
        <v>182</v>
      </c>
      <c r="AD15" s="1443" t="s">
        <v>183</v>
      </c>
    </row>
    <row r="16" spans="1:30" ht="19.5" customHeight="1">
      <c r="A16" s="1444">
        <v>1</v>
      </c>
      <c r="B16" s="1445" t="str">
        <f>TCMR!B16</f>
        <v>TP Tuyên Quang   </v>
      </c>
      <c r="C16" s="1446">
        <v>0</v>
      </c>
      <c r="D16" s="1446">
        <v>0</v>
      </c>
      <c r="E16" s="1446">
        <v>0</v>
      </c>
      <c r="F16" s="1446">
        <v>0</v>
      </c>
      <c r="G16" s="1446">
        <v>0</v>
      </c>
      <c r="H16" s="1446">
        <v>0</v>
      </c>
      <c r="I16" s="1446">
        <v>0</v>
      </c>
      <c r="J16" s="1446">
        <v>0</v>
      </c>
      <c r="K16" s="1446">
        <v>14</v>
      </c>
      <c r="L16" s="1446">
        <v>0</v>
      </c>
      <c r="M16" s="1446">
        <v>1</v>
      </c>
      <c r="N16" s="1446">
        <v>0</v>
      </c>
      <c r="O16" s="1455">
        <v>115</v>
      </c>
      <c r="P16" s="1446">
        <v>0</v>
      </c>
      <c r="Q16" s="1446">
        <v>0</v>
      </c>
      <c r="R16" s="1446">
        <v>0</v>
      </c>
      <c r="S16" s="1456">
        <v>66</v>
      </c>
      <c r="T16" s="1446">
        <v>0</v>
      </c>
      <c r="U16" s="1446">
        <v>0</v>
      </c>
      <c r="V16" s="1446">
        <v>0</v>
      </c>
      <c r="W16" s="1446">
        <v>0</v>
      </c>
      <c r="X16" s="1446">
        <v>0</v>
      </c>
      <c r="Y16" s="1446">
        <v>30</v>
      </c>
      <c r="Z16" s="1446">
        <v>0</v>
      </c>
      <c r="AA16" s="1446">
        <v>0</v>
      </c>
      <c r="AB16" s="1446">
        <v>0</v>
      </c>
      <c r="AC16" s="1446">
        <v>0</v>
      </c>
      <c r="AD16" s="1446">
        <v>0</v>
      </c>
    </row>
    <row r="17" spans="1:30" ht="19.5" customHeight="1">
      <c r="A17" s="600">
        <v>2</v>
      </c>
      <c r="B17" s="1449" t="str">
        <f>TCMR!B17</f>
        <v>H. Yên Sơn </v>
      </c>
      <c r="C17" s="1446">
        <v>0</v>
      </c>
      <c r="D17" s="1446">
        <v>0</v>
      </c>
      <c r="E17" s="1446">
        <v>0</v>
      </c>
      <c r="F17" s="1446">
        <v>0</v>
      </c>
      <c r="G17" s="1446">
        <v>0</v>
      </c>
      <c r="H17" s="1446">
        <v>0</v>
      </c>
      <c r="I17" s="1446">
        <v>0</v>
      </c>
      <c r="J17" s="1446">
        <v>0</v>
      </c>
      <c r="K17" s="1446">
        <v>20</v>
      </c>
      <c r="L17" s="1446">
        <v>0</v>
      </c>
      <c r="M17" s="1446">
        <v>1</v>
      </c>
      <c r="N17" s="1446">
        <v>0</v>
      </c>
      <c r="O17" s="1448">
        <v>1383</v>
      </c>
      <c r="P17" s="1446">
        <v>0</v>
      </c>
      <c r="Q17" s="1446">
        <v>0</v>
      </c>
      <c r="R17" s="1446">
        <v>0</v>
      </c>
      <c r="S17" s="1446">
        <v>831</v>
      </c>
      <c r="T17" s="1446">
        <v>0</v>
      </c>
      <c r="U17" s="1446">
        <v>0</v>
      </c>
      <c r="V17" s="1446">
        <v>0</v>
      </c>
      <c r="W17" s="1446">
        <v>0</v>
      </c>
      <c r="X17" s="1446">
        <v>0</v>
      </c>
      <c r="Y17" s="1446">
        <v>43</v>
      </c>
      <c r="Z17" s="1446">
        <v>0</v>
      </c>
      <c r="AA17" s="1446">
        <v>0</v>
      </c>
      <c r="AB17" s="1446">
        <v>0</v>
      </c>
      <c r="AC17" s="1446">
        <v>0</v>
      </c>
      <c r="AD17" s="1446">
        <v>0</v>
      </c>
    </row>
    <row r="18" spans="1:30" ht="19.5" customHeight="1">
      <c r="A18" s="600">
        <v>3</v>
      </c>
      <c r="B18" s="1449" t="str">
        <f>TCMR!B18</f>
        <v>H. Sơn Dương </v>
      </c>
      <c r="C18" s="1446">
        <v>0</v>
      </c>
      <c r="D18" s="1446">
        <v>0</v>
      </c>
      <c r="E18" s="1446">
        <v>0</v>
      </c>
      <c r="F18" s="1446">
        <v>0</v>
      </c>
      <c r="G18" s="1446">
        <v>0</v>
      </c>
      <c r="H18" s="1446">
        <v>0</v>
      </c>
      <c r="I18" s="1446">
        <v>0</v>
      </c>
      <c r="J18" s="1446">
        <v>0</v>
      </c>
      <c r="K18" s="1446">
        <v>12</v>
      </c>
      <c r="L18" s="1446">
        <v>0</v>
      </c>
      <c r="M18" s="1446">
        <v>0</v>
      </c>
      <c r="N18" s="1446">
        <v>0</v>
      </c>
      <c r="O18" s="1448">
        <v>2890</v>
      </c>
      <c r="P18" s="1446">
        <v>0</v>
      </c>
      <c r="Q18" s="1446">
        <v>0</v>
      </c>
      <c r="R18" s="1446">
        <v>0</v>
      </c>
      <c r="S18" s="1456">
        <v>531</v>
      </c>
      <c r="T18" s="1446">
        <v>0</v>
      </c>
      <c r="U18" s="1446">
        <v>0</v>
      </c>
      <c r="V18" s="1446">
        <v>0</v>
      </c>
      <c r="W18" s="1446">
        <v>0</v>
      </c>
      <c r="X18" s="1446">
        <v>0</v>
      </c>
      <c r="Y18" s="1446">
        <v>22</v>
      </c>
      <c r="Z18" s="1446">
        <v>0</v>
      </c>
      <c r="AA18" s="1446">
        <v>0</v>
      </c>
      <c r="AB18" s="1446">
        <v>0</v>
      </c>
      <c r="AC18" s="1446">
        <v>0</v>
      </c>
      <c r="AD18" s="1446">
        <v>0</v>
      </c>
    </row>
    <row r="19" spans="1:30" ht="19.5" customHeight="1">
      <c r="A19" s="600">
        <v>4</v>
      </c>
      <c r="B19" s="1449" t="str">
        <f>TCMR!B19</f>
        <v>H. Hàm Yên</v>
      </c>
      <c r="C19" s="1446">
        <v>0</v>
      </c>
      <c r="D19" s="1446">
        <v>0</v>
      </c>
      <c r="E19" s="1446">
        <v>0</v>
      </c>
      <c r="F19" s="1446">
        <v>0</v>
      </c>
      <c r="G19" s="1446">
        <v>0</v>
      </c>
      <c r="H19" s="1446">
        <v>0</v>
      </c>
      <c r="I19" s="1446">
        <v>0</v>
      </c>
      <c r="J19" s="1446">
        <v>0</v>
      </c>
      <c r="K19" s="1446">
        <v>2</v>
      </c>
      <c r="L19" s="1446">
        <v>0</v>
      </c>
      <c r="M19" s="1446">
        <v>0</v>
      </c>
      <c r="N19" s="1446">
        <v>0</v>
      </c>
      <c r="O19" s="1448">
        <v>153</v>
      </c>
      <c r="P19" s="1446">
        <v>0</v>
      </c>
      <c r="Q19" s="1446">
        <v>0</v>
      </c>
      <c r="R19" s="1446">
        <v>0</v>
      </c>
      <c r="S19" s="1446">
        <v>43</v>
      </c>
      <c r="T19" s="1446">
        <v>0</v>
      </c>
      <c r="U19" s="1446">
        <v>0</v>
      </c>
      <c r="V19" s="1446">
        <v>0</v>
      </c>
      <c r="W19" s="1446">
        <v>0</v>
      </c>
      <c r="X19" s="1446">
        <v>0</v>
      </c>
      <c r="Y19" s="1446">
        <v>46</v>
      </c>
      <c r="Z19" s="1446">
        <v>0</v>
      </c>
      <c r="AA19" s="1446">
        <v>0</v>
      </c>
      <c r="AB19" s="1446">
        <v>0</v>
      </c>
      <c r="AC19" s="1446">
        <v>0</v>
      </c>
      <c r="AD19" s="1446">
        <v>0</v>
      </c>
    </row>
    <row r="20" spans="1:30" ht="19.5" customHeight="1">
      <c r="A20" s="600">
        <v>5</v>
      </c>
      <c r="B20" s="1449" t="str">
        <f>TCMR!B20</f>
        <v>H. Chiêm Hoá</v>
      </c>
      <c r="C20" s="1446">
        <v>0</v>
      </c>
      <c r="D20" s="1446">
        <v>0</v>
      </c>
      <c r="E20" s="1446">
        <v>0</v>
      </c>
      <c r="F20" s="1446">
        <v>0</v>
      </c>
      <c r="G20" s="1446">
        <v>0</v>
      </c>
      <c r="H20" s="1446">
        <v>0</v>
      </c>
      <c r="I20" s="1446">
        <v>0</v>
      </c>
      <c r="J20" s="1446">
        <v>0</v>
      </c>
      <c r="K20" s="1446">
        <v>16</v>
      </c>
      <c r="L20" s="1446">
        <v>0</v>
      </c>
      <c r="M20" s="1446">
        <v>0</v>
      </c>
      <c r="N20" s="1446">
        <v>0</v>
      </c>
      <c r="O20" s="1448">
        <v>2097</v>
      </c>
      <c r="P20" s="1446">
        <v>0</v>
      </c>
      <c r="Q20" s="1446">
        <v>0</v>
      </c>
      <c r="R20" s="1446">
        <v>0</v>
      </c>
      <c r="S20" s="1456">
        <v>330</v>
      </c>
      <c r="T20" s="1446">
        <v>0</v>
      </c>
      <c r="U20" s="1446">
        <v>0</v>
      </c>
      <c r="V20" s="1446">
        <v>0</v>
      </c>
      <c r="W20" s="1446">
        <v>0</v>
      </c>
      <c r="X20" s="1446">
        <v>0</v>
      </c>
      <c r="Y20" s="1446">
        <v>0</v>
      </c>
      <c r="Z20" s="1446">
        <v>0</v>
      </c>
      <c r="AA20" s="1446">
        <v>0</v>
      </c>
      <c r="AB20" s="1446">
        <v>0</v>
      </c>
      <c r="AC20" s="1446">
        <v>0</v>
      </c>
      <c r="AD20" s="1446">
        <v>0</v>
      </c>
    </row>
    <row r="21" spans="1:30" ht="19.5" customHeight="1">
      <c r="A21" s="600">
        <v>6</v>
      </c>
      <c r="B21" s="1449" t="str">
        <f>TCMR!B21</f>
        <v>H. Na Hang</v>
      </c>
      <c r="C21" s="1446">
        <v>0</v>
      </c>
      <c r="D21" s="1446">
        <v>0</v>
      </c>
      <c r="E21" s="1446">
        <v>0</v>
      </c>
      <c r="F21" s="1446">
        <v>0</v>
      </c>
      <c r="G21" s="1446">
        <v>0</v>
      </c>
      <c r="H21" s="1446">
        <v>0</v>
      </c>
      <c r="I21" s="1446">
        <v>0</v>
      </c>
      <c r="J21" s="1446">
        <v>0</v>
      </c>
      <c r="K21" s="1446">
        <v>2</v>
      </c>
      <c r="L21" s="1446">
        <v>0</v>
      </c>
      <c r="M21" s="1446">
        <v>0</v>
      </c>
      <c r="N21" s="1446">
        <v>0</v>
      </c>
      <c r="O21" s="1448">
        <v>774</v>
      </c>
      <c r="P21" s="1446">
        <v>0</v>
      </c>
      <c r="Q21" s="1446">
        <v>0</v>
      </c>
      <c r="R21" s="1446">
        <v>0</v>
      </c>
      <c r="S21" s="1456">
        <v>81</v>
      </c>
      <c r="T21" s="1446">
        <v>0</v>
      </c>
      <c r="U21" s="1446">
        <v>0</v>
      </c>
      <c r="V21" s="1446">
        <v>0</v>
      </c>
      <c r="W21" s="1446">
        <v>0</v>
      </c>
      <c r="X21" s="1446">
        <v>0</v>
      </c>
      <c r="Y21" s="1446">
        <v>0</v>
      </c>
      <c r="Z21" s="1446">
        <v>0</v>
      </c>
      <c r="AA21" s="1446">
        <v>0</v>
      </c>
      <c r="AB21" s="1446">
        <v>0</v>
      </c>
      <c r="AC21" s="1446">
        <v>0</v>
      </c>
      <c r="AD21" s="1446">
        <v>0</v>
      </c>
    </row>
    <row r="22" spans="1:30" ht="19.5" customHeight="1">
      <c r="A22" s="600">
        <v>7</v>
      </c>
      <c r="B22" s="1451" t="str">
        <f>TCMR!B22</f>
        <v>H. Lâm Bình  </v>
      </c>
      <c r="C22" s="1446">
        <v>0</v>
      </c>
      <c r="D22" s="1446">
        <v>0</v>
      </c>
      <c r="E22" s="1446">
        <v>0</v>
      </c>
      <c r="F22" s="1446">
        <v>0</v>
      </c>
      <c r="G22" s="1446">
        <v>0</v>
      </c>
      <c r="H22" s="1446">
        <v>0</v>
      </c>
      <c r="I22" s="1446">
        <v>0</v>
      </c>
      <c r="J22" s="1446">
        <v>0</v>
      </c>
      <c r="K22" s="1446">
        <v>1</v>
      </c>
      <c r="L22" s="1446">
        <v>0</v>
      </c>
      <c r="M22" s="1446">
        <v>0</v>
      </c>
      <c r="N22" s="1446">
        <v>0</v>
      </c>
      <c r="O22" s="1456">
        <v>402</v>
      </c>
      <c r="P22" s="1446">
        <v>0</v>
      </c>
      <c r="Q22" s="1446">
        <v>0</v>
      </c>
      <c r="R22" s="1446">
        <v>0</v>
      </c>
      <c r="S22" s="1456">
        <v>108</v>
      </c>
      <c r="T22" s="1446">
        <v>0</v>
      </c>
      <c r="U22" s="1446">
        <v>0</v>
      </c>
      <c r="V22" s="1446">
        <v>0</v>
      </c>
      <c r="W22" s="1446">
        <v>0</v>
      </c>
      <c r="X22" s="1446">
        <v>0</v>
      </c>
      <c r="Y22" s="1446">
        <v>1</v>
      </c>
      <c r="Z22" s="1446">
        <v>0</v>
      </c>
      <c r="AA22" s="1446">
        <v>0</v>
      </c>
      <c r="AB22" s="1446">
        <v>0</v>
      </c>
      <c r="AC22" s="1446">
        <v>0</v>
      </c>
      <c r="AD22" s="1446">
        <v>0</v>
      </c>
    </row>
    <row r="23" spans="1:30" ht="21" customHeight="1">
      <c r="A23" s="1900" t="str">
        <f>A12</f>
        <v>Cộng 12 tháng</v>
      </c>
      <c r="B23" s="1901"/>
      <c r="C23" s="1457">
        <f aca="true" t="shared" si="1" ref="C23:AD23">SUM(C16:C22)</f>
        <v>0</v>
      </c>
      <c r="D23" s="1457">
        <f t="shared" si="1"/>
        <v>0</v>
      </c>
      <c r="E23" s="1457">
        <f t="shared" si="1"/>
        <v>0</v>
      </c>
      <c r="F23" s="1457">
        <f t="shared" si="1"/>
        <v>0</v>
      </c>
      <c r="G23" s="1457">
        <f t="shared" si="1"/>
        <v>0</v>
      </c>
      <c r="H23" s="1457">
        <f t="shared" si="1"/>
        <v>0</v>
      </c>
      <c r="I23" s="1457">
        <f t="shared" si="1"/>
        <v>0</v>
      </c>
      <c r="J23" s="1457">
        <f t="shared" si="1"/>
        <v>0</v>
      </c>
      <c r="K23" s="1457">
        <f t="shared" si="1"/>
        <v>67</v>
      </c>
      <c r="L23" s="1457">
        <f t="shared" si="1"/>
        <v>0</v>
      </c>
      <c r="M23" s="1457">
        <f t="shared" si="1"/>
        <v>2</v>
      </c>
      <c r="N23" s="1457">
        <f t="shared" si="1"/>
        <v>0</v>
      </c>
      <c r="O23" s="1458">
        <f t="shared" si="1"/>
        <v>7814</v>
      </c>
      <c r="P23" s="1457">
        <f t="shared" si="1"/>
        <v>0</v>
      </c>
      <c r="Q23" s="1457">
        <f t="shared" si="1"/>
        <v>0</v>
      </c>
      <c r="R23" s="1457">
        <f t="shared" si="1"/>
        <v>0</v>
      </c>
      <c r="S23" s="1458">
        <f t="shared" si="1"/>
        <v>1990</v>
      </c>
      <c r="T23" s="1457">
        <f t="shared" si="1"/>
        <v>0</v>
      </c>
      <c r="U23" s="1457">
        <f t="shared" si="1"/>
        <v>0</v>
      </c>
      <c r="V23" s="1457">
        <f t="shared" si="1"/>
        <v>0</v>
      </c>
      <c r="W23" s="1457">
        <f t="shared" si="1"/>
        <v>0</v>
      </c>
      <c r="X23" s="1457">
        <f t="shared" si="1"/>
        <v>0</v>
      </c>
      <c r="Y23" s="1457">
        <f t="shared" si="1"/>
        <v>142</v>
      </c>
      <c r="Z23" s="1457">
        <f t="shared" si="1"/>
        <v>0</v>
      </c>
      <c r="AA23" s="1457">
        <f t="shared" si="1"/>
        <v>0</v>
      </c>
      <c r="AB23" s="1457">
        <f t="shared" si="1"/>
        <v>0</v>
      </c>
      <c r="AC23" s="1457">
        <f t="shared" si="1"/>
        <v>0</v>
      </c>
      <c r="AD23" s="1457">
        <f t="shared" si="1"/>
        <v>0</v>
      </c>
    </row>
    <row r="24" spans="1:30" ht="15.75">
      <c r="A24" s="1909" t="s">
        <v>932</v>
      </c>
      <c r="B24" s="1909"/>
      <c r="C24" s="1909"/>
      <c r="D24" s="1909"/>
      <c r="E24" s="1909"/>
      <c r="F24" s="190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</row>
    <row r="25" spans="1:30" ht="15" customHeight="1">
      <c r="A25" s="1915" t="s">
        <v>900</v>
      </c>
      <c r="B25" s="1915"/>
      <c r="C25" s="1915"/>
      <c r="D25" s="1915"/>
      <c r="E25" s="1915"/>
      <c r="F25" s="1915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1441"/>
      <c r="Y25" s="1441"/>
      <c r="Z25" s="1441"/>
      <c r="AA25" s="1441"/>
      <c r="AB25" s="1441"/>
      <c r="AC25" s="1441"/>
      <c r="AD25" s="1441"/>
    </row>
    <row r="26" spans="1:30" s="773" customFormat="1" ht="15" customHeight="1">
      <c r="A26" s="1907" t="s">
        <v>874</v>
      </c>
      <c r="B26" s="1907"/>
      <c r="C26" s="1907"/>
      <c r="D26" s="1907"/>
      <c r="E26" s="1907"/>
      <c r="F26" s="1907"/>
      <c r="G26" s="1907"/>
      <c r="H26" s="1907"/>
      <c r="I26" s="1907"/>
      <c r="J26" s="1907"/>
      <c r="K26" s="1907"/>
      <c r="L26" s="1907"/>
      <c r="M26" s="1907"/>
      <c r="N26" s="1907"/>
      <c r="O26" s="1907"/>
      <c r="P26" s="1907"/>
      <c r="Q26" s="1907"/>
      <c r="R26" s="1907"/>
      <c r="S26" s="1907"/>
      <c r="T26" s="1907"/>
      <c r="U26" s="1907"/>
      <c r="V26" s="1907"/>
      <c r="W26" s="1907"/>
      <c r="X26" s="1907"/>
      <c r="Y26" s="1907"/>
      <c r="Z26" s="1907"/>
      <c r="AA26" s="1907"/>
      <c r="AB26" s="1907"/>
      <c r="AC26" s="1907"/>
      <c r="AD26" s="1907"/>
    </row>
    <row r="27" spans="1:30" s="773" customFormat="1" ht="15" customHeight="1">
      <c r="A27" s="1905" t="s">
        <v>875</v>
      </c>
      <c r="B27" s="1905"/>
      <c r="C27" s="1905"/>
      <c r="D27" s="1905"/>
      <c r="E27" s="1905"/>
      <c r="F27" s="1905"/>
      <c r="G27" s="1905"/>
      <c r="H27" s="1905"/>
      <c r="I27" s="1905"/>
      <c r="J27" s="1905"/>
      <c r="K27" s="1905"/>
      <c r="L27" s="1905"/>
      <c r="M27" s="1905"/>
      <c r="N27" s="1905"/>
      <c r="O27" s="1905"/>
      <c r="P27" s="1905"/>
      <c r="Q27" s="1905"/>
      <c r="R27" s="1905"/>
      <c r="S27" s="1905"/>
      <c r="T27" s="1905"/>
      <c r="U27" s="1905"/>
      <c r="V27" s="1905"/>
      <c r="W27" s="1905"/>
      <c r="X27" s="1905"/>
      <c r="Y27" s="1905"/>
      <c r="Z27" s="1905"/>
      <c r="AA27" s="1905"/>
      <c r="AB27" s="1905"/>
      <c r="AC27" s="1905"/>
      <c r="AD27" s="1905"/>
    </row>
    <row r="28" spans="1:30" s="773" customFormat="1" ht="15" customHeight="1">
      <c r="A28" s="1905" t="s">
        <v>896</v>
      </c>
      <c r="B28" s="1905"/>
      <c r="C28" s="1905"/>
      <c r="D28" s="1905"/>
      <c r="E28" s="1905"/>
      <c r="F28" s="1905"/>
      <c r="G28" s="1905"/>
      <c r="H28" s="1905"/>
      <c r="I28" s="1905"/>
      <c r="J28" s="1905"/>
      <c r="K28" s="1905"/>
      <c r="L28" s="1905"/>
      <c r="M28" s="1905"/>
      <c r="N28" s="1905"/>
      <c r="O28" s="1905"/>
      <c r="P28" s="1905"/>
      <c r="Q28" s="1905"/>
      <c r="R28" s="1905"/>
      <c r="S28" s="1905"/>
      <c r="T28" s="1905"/>
      <c r="U28" s="1905"/>
      <c r="V28" s="1905"/>
      <c r="W28" s="1905"/>
      <c r="X28" s="1905"/>
      <c r="Y28" s="1905"/>
      <c r="Z28" s="1905"/>
      <c r="AA28" s="1905"/>
      <c r="AB28" s="1905"/>
      <c r="AC28" s="1905"/>
      <c r="AD28" s="1905"/>
    </row>
    <row r="29" spans="1:30" ht="15" customHeight="1">
      <c r="A29" s="1916"/>
      <c r="B29" s="1916"/>
      <c r="C29" s="1916"/>
      <c r="D29" s="1916"/>
      <c r="E29" s="1916"/>
      <c r="F29" s="1916"/>
      <c r="G29" s="1442"/>
      <c r="H29" s="1442"/>
      <c r="I29" s="1442"/>
      <c r="J29" s="1442"/>
      <c r="K29" s="1442"/>
      <c r="L29" s="1442"/>
      <c r="M29" s="1442"/>
      <c r="N29" s="1442"/>
      <c r="O29" s="1442"/>
      <c r="P29" s="1442"/>
      <c r="Q29" s="1442"/>
      <c r="R29" s="1442"/>
      <c r="S29" s="1442"/>
      <c r="T29" s="1442"/>
      <c r="U29" s="1442"/>
      <c r="V29" s="1442"/>
      <c r="W29" s="1442"/>
      <c r="X29" s="1442"/>
      <c r="Y29" s="1442"/>
      <c r="Z29" s="1442"/>
      <c r="AA29" s="1442"/>
      <c r="AB29" s="1442"/>
      <c r="AC29" s="1442"/>
      <c r="AD29" s="1442"/>
    </row>
    <row r="30" spans="1:30" ht="15" customHeight="1">
      <c r="A30" s="1914"/>
      <c r="B30" s="1914"/>
      <c r="C30" s="1914"/>
      <c r="D30" s="1914"/>
      <c r="E30" s="1914"/>
      <c r="F30" s="1914"/>
      <c r="G30" s="1914"/>
      <c r="H30" s="1914"/>
      <c r="I30" s="1914"/>
      <c r="J30" s="1914"/>
      <c r="K30" s="1914"/>
      <c r="L30" s="1914"/>
      <c r="M30" s="1914"/>
      <c r="N30" s="1914"/>
      <c r="O30" s="1914"/>
      <c r="P30" s="1914"/>
      <c r="Q30" s="1914"/>
      <c r="R30" s="1914"/>
      <c r="S30" s="1914"/>
      <c r="T30" s="1914"/>
      <c r="U30" s="1914"/>
      <c r="V30" s="1914"/>
      <c r="W30" s="1914"/>
      <c r="X30" s="1914"/>
      <c r="Y30" s="1914"/>
      <c r="Z30" s="1914"/>
      <c r="AA30" s="1914"/>
      <c r="AB30" s="1914"/>
      <c r="AC30" s="1914"/>
      <c r="AD30" s="1914"/>
    </row>
    <row r="31" spans="1:30" ht="15">
      <c r="A31" s="1460"/>
      <c r="B31" s="1461"/>
      <c r="C31" s="1460"/>
      <c r="D31" s="1460"/>
      <c r="E31" s="1460"/>
      <c r="F31" s="1460"/>
      <c r="G31" s="1460"/>
      <c r="H31" s="1460"/>
      <c r="I31" s="1460"/>
      <c r="J31" s="1460"/>
      <c r="K31" s="1460"/>
      <c r="L31" s="1460"/>
      <c r="M31" s="1460"/>
      <c r="N31" s="1460"/>
      <c r="O31" s="1460"/>
      <c r="P31" s="1460"/>
      <c r="Q31" s="1460"/>
      <c r="R31" s="1460"/>
      <c r="S31" s="1460"/>
      <c r="T31" s="1460"/>
      <c r="U31" s="1460"/>
      <c r="V31" s="1460"/>
      <c r="W31" s="1460"/>
      <c r="X31" s="1460"/>
      <c r="Y31" s="1460"/>
      <c r="Z31" s="1460"/>
      <c r="AA31" s="1460"/>
      <c r="AB31" s="1460"/>
      <c r="AC31" s="1460"/>
      <c r="AD31" s="1460"/>
    </row>
    <row r="32" spans="1:30" ht="15.75">
      <c r="A32" s="1460"/>
      <c r="B32" s="1460"/>
      <c r="C32" s="1460"/>
      <c r="D32" s="1460"/>
      <c r="E32" s="1460"/>
      <c r="F32" s="1460"/>
      <c r="G32" s="1460"/>
      <c r="H32" s="1460"/>
      <c r="I32" s="1460"/>
      <c r="J32" s="1912"/>
      <c r="K32" s="1912"/>
      <c r="L32" s="1912"/>
      <c r="M32" s="1912"/>
      <c r="N32" s="1912"/>
      <c r="O32" s="1912"/>
      <c r="P32" s="1912"/>
      <c r="Q32" s="1460"/>
      <c r="R32" s="1460"/>
      <c r="S32" s="1460"/>
      <c r="T32" s="1462"/>
      <c r="U32" s="1462"/>
      <c r="V32" s="1912"/>
      <c r="W32" s="1912"/>
      <c r="X32" s="1912"/>
      <c r="Y32" s="1912"/>
      <c r="Z32" s="1912"/>
      <c r="AA32" s="1912"/>
      <c r="AB32" s="1912"/>
      <c r="AC32" s="1912"/>
      <c r="AD32" s="1462"/>
    </row>
    <row r="33" spans="2:21" ht="1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2:21" ht="18.75">
      <c r="B34" s="1910"/>
      <c r="C34" s="1910"/>
      <c r="D34" s="1910"/>
      <c r="E34" s="1910"/>
      <c r="F34" s="1910"/>
      <c r="G34" s="1910"/>
      <c r="H34" s="1910"/>
      <c r="I34" s="1910"/>
      <c r="J34" s="1910"/>
      <c r="K34" s="1910"/>
      <c r="L34" s="1910"/>
      <c r="M34" s="1910"/>
      <c r="N34" s="1910"/>
      <c r="O34" s="1910"/>
      <c r="P34" s="1910"/>
      <c r="Q34" s="1910"/>
      <c r="R34" s="1910"/>
      <c r="S34" s="1910"/>
      <c r="T34" s="1910"/>
      <c r="U34" s="1910"/>
    </row>
    <row r="35" spans="2:21" ht="1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</row>
  </sheetData>
  <sheetProtection/>
  <mergeCells count="45">
    <mergeCell ref="V32:AC32"/>
    <mergeCell ref="Q14:R14"/>
    <mergeCell ref="A30:AD30"/>
    <mergeCell ref="A23:B23"/>
    <mergeCell ref="A25:F25"/>
    <mergeCell ref="A29:F29"/>
    <mergeCell ref="B34:U34"/>
    <mergeCell ref="AA3:AB3"/>
    <mergeCell ref="AA14:AB14"/>
    <mergeCell ref="W3:X3"/>
    <mergeCell ref="I14:J14"/>
    <mergeCell ref="K14:L14"/>
    <mergeCell ref="Y3:Z3"/>
    <mergeCell ref="S14:T14"/>
    <mergeCell ref="J32:P32"/>
    <mergeCell ref="U14:V14"/>
    <mergeCell ref="A2:AD2"/>
    <mergeCell ref="A26:AD26"/>
    <mergeCell ref="AC3:AD3"/>
    <mergeCell ref="O3:P3"/>
    <mergeCell ref="Q3:R3"/>
    <mergeCell ref="A3:A4"/>
    <mergeCell ref="B3:B4"/>
    <mergeCell ref="S3:T3"/>
    <mergeCell ref="U3:V3"/>
    <mergeCell ref="W14:X14"/>
    <mergeCell ref="C3:D3"/>
    <mergeCell ref="E3:F3"/>
    <mergeCell ref="G3:H3"/>
    <mergeCell ref="AC14:AD14"/>
    <mergeCell ref="A27:AD27"/>
    <mergeCell ref="A28:AD28"/>
    <mergeCell ref="Y14:Z14"/>
    <mergeCell ref="A24:F24"/>
    <mergeCell ref="M14:N14"/>
    <mergeCell ref="O14:P14"/>
    <mergeCell ref="A14:A15"/>
    <mergeCell ref="B14:B15"/>
    <mergeCell ref="C14:D14"/>
    <mergeCell ref="E14:F14"/>
    <mergeCell ref="I3:J3"/>
    <mergeCell ref="K3:L3"/>
    <mergeCell ref="G14:H14"/>
    <mergeCell ref="A12:B12"/>
    <mergeCell ref="M3:N3"/>
  </mergeCells>
  <printOptions/>
  <pageMargins left="0.2" right="0.19" top="0.2" bottom="0.2" header="0.2" footer="0.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:V16"/>
    </sheetView>
  </sheetViews>
  <sheetFormatPr defaultColWidth="8.8984375" defaultRowHeight="15"/>
  <cols>
    <col min="1" max="1" width="3.09765625" style="1219" customWidth="1"/>
    <col min="2" max="2" width="14.8984375" style="1219" customWidth="1"/>
    <col min="3" max="3" width="6.59765625" style="773" customWidth="1"/>
    <col min="4" max="4" width="6.09765625" style="773" customWidth="1"/>
    <col min="5" max="5" width="4.5" style="773" customWidth="1"/>
    <col min="6" max="6" width="6.69921875" style="773" customWidth="1"/>
    <col min="7" max="7" width="5.5" style="773" customWidth="1"/>
    <col min="8" max="8" width="6.19921875" style="773" customWidth="1"/>
    <col min="9" max="9" width="5.3984375" style="773" customWidth="1"/>
    <col min="10" max="10" width="6.19921875" style="773" customWidth="1"/>
    <col min="11" max="11" width="5.69921875" style="773" customWidth="1"/>
    <col min="12" max="12" width="6.19921875" style="773" customWidth="1"/>
    <col min="13" max="13" width="6" style="773" customWidth="1"/>
    <col min="14" max="14" width="4.3984375" style="773" customWidth="1"/>
    <col min="15" max="15" width="6.3984375" style="773" customWidth="1"/>
    <col min="16" max="16" width="5.3984375" style="773" customWidth="1"/>
    <col min="17" max="17" width="6.3984375" style="773" customWidth="1"/>
    <col min="18" max="18" width="5" style="773" customWidth="1"/>
    <col min="19" max="19" width="6.09765625" style="773" customWidth="1"/>
    <col min="20" max="20" width="4.3984375" style="773" customWidth="1"/>
    <col min="21" max="21" width="6.69921875" style="773" customWidth="1"/>
    <col min="22" max="22" width="7.09765625" style="773" customWidth="1"/>
    <col min="23" max="23" width="4.09765625" style="773" hidden="1" customWidth="1"/>
    <col min="24" max="16384" width="8.8984375" style="1219" customWidth="1"/>
  </cols>
  <sheetData>
    <row r="1" spans="1:23" ht="31.5" customHeight="1">
      <c r="A1" s="1953" t="s">
        <v>901</v>
      </c>
      <c r="B1" s="1953"/>
      <c r="C1" s="1953"/>
      <c r="D1" s="1953"/>
      <c r="E1" s="1953"/>
      <c r="F1" s="1953"/>
      <c r="G1" s="1953"/>
      <c r="H1" s="1953"/>
      <c r="I1" s="1953"/>
      <c r="J1" s="1953"/>
      <c r="K1" s="1953"/>
      <c r="L1" s="1953"/>
      <c r="M1" s="1953"/>
      <c r="N1" s="1953"/>
      <c r="O1" s="1953"/>
      <c r="P1" s="1953"/>
      <c r="Q1" s="1953"/>
      <c r="R1" s="1953"/>
      <c r="S1" s="1953"/>
      <c r="T1" s="1953"/>
      <c r="U1" s="1953"/>
      <c r="V1" s="1953"/>
      <c r="W1" s="1953"/>
    </row>
    <row r="2" ht="24.75" customHeight="1"/>
    <row r="3" spans="1:23" ht="25.5" customHeight="1">
      <c r="A3" s="1614" t="s">
        <v>14</v>
      </c>
      <c r="B3" s="1614" t="s">
        <v>229</v>
      </c>
      <c r="C3" s="1949" t="s">
        <v>248</v>
      </c>
      <c r="D3" s="1949"/>
      <c r="E3" s="1949"/>
      <c r="F3" s="1949"/>
      <c r="G3" s="1949"/>
      <c r="H3" s="1614" t="s">
        <v>91</v>
      </c>
      <c r="I3" s="1949"/>
      <c r="J3" s="1614" t="s">
        <v>249</v>
      </c>
      <c r="K3" s="1614" t="s">
        <v>652</v>
      </c>
      <c r="L3" s="1614" t="s">
        <v>615</v>
      </c>
      <c r="M3" s="1614" t="s">
        <v>653</v>
      </c>
      <c r="N3" s="1614"/>
      <c r="O3" s="1614" t="s">
        <v>773</v>
      </c>
      <c r="P3" s="1614"/>
      <c r="Q3" s="1614" t="s">
        <v>715</v>
      </c>
      <c r="R3" s="1614"/>
      <c r="S3" s="1614" t="s">
        <v>90</v>
      </c>
      <c r="T3" s="1614"/>
      <c r="U3" s="1614" t="s">
        <v>250</v>
      </c>
      <c r="V3" s="1614" t="s">
        <v>251</v>
      </c>
      <c r="W3" s="1524"/>
    </row>
    <row r="4" spans="1:23" ht="56.25" customHeight="1">
      <c r="A4" s="1614"/>
      <c r="B4" s="1614"/>
      <c r="C4" s="1614" t="s">
        <v>654</v>
      </c>
      <c r="D4" s="1614" t="s">
        <v>484</v>
      </c>
      <c r="E4" s="1614"/>
      <c r="F4" s="1614" t="s">
        <v>869</v>
      </c>
      <c r="G4" s="1614"/>
      <c r="H4" s="1949"/>
      <c r="I4" s="1949"/>
      <c r="J4" s="1614"/>
      <c r="K4" s="1614"/>
      <c r="L4" s="1614"/>
      <c r="M4" s="1614"/>
      <c r="N4" s="1614"/>
      <c r="O4" s="1614"/>
      <c r="P4" s="1614"/>
      <c r="Q4" s="1614"/>
      <c r="R4" s="1614"/>
      <c r="S4" s="1614"/>
      <c r="T4" s="1614"/>
      <c r="U4" s="1614"/>
      <c r="V4" s="1614"/>
      <c r="W4" s="1525"/>
    </row>
    <row r="5" spans="1:23" ht="29.25" customHeight="1">
      <c r="A5" s="1614"/>
      <c r="B5" s="1614"/>
      <c r="C5" s="1614"/>
      <c r="D5" s="1048" t="s">
        <v>65</v>
      </c>
      <c r="E5" s="1048" t="s">
        <v>0</v>
      </c>
      <c r="F5" s="1048" t="s">
        <v>65</v>
      </c>
      <c r="G5" s="1048" t="s">
        <v>0</v>
      </c>
      <c r="H5" s="1048" t="s">
        <v>65</v>
      </c>
      <c r="I5" s="1048" t="s">
        <v>0</v>
      </c>
      <c r="J5" s="1614"/>
      <c r="K5" s="1614"/>
      <c r="L5" s="1614"/>
      <c r="M5" s="1048" t="s">
        <v>65</v>
      </c>
      <c r="N5" s="1048" t="s">
        <v>0</v>
      </c>
      <c r="O5" s="1048" t="s">
        <v>65</v>
      </c>
      <c r="P5" s="1048" t="s">
        <v>0</v>
      </c>
      <c r="Q5" s="1048" t="s">
        <v>65</v>
      </c>
      <c r="R5" s="1048" t="s">
        <v>0</v>
      </c>
      <c r="S5" s="1048" t="s">
        <v>65</v>
      </c>
      <c r="T5" s="1048" t="s">
        <v>0</v>
      </c>
      <c r="U5" s="1614"/>
      <c r="V5" s="1614"/>
      <c r="W5" s="1463" t="s">
        <v>0</v>
      </c>
    </row>
    <row r="6" spans="1:23" ht="30.75" customHeight="1">
      <c r="A6" s="950">
        <v>1</v>
      </c>
      <c r="B6" s="1039" t="s">
        <v>39</v>
      </c>
      <c r="C6" s="1007">
        <v>1196</v>
      </c>
      <c r="D6" s="1007">
        <v>884</v>
      </c>
      <c r="E6" s="1535">
        <f>D6/J6*100</f>
        <v>100</v>
      </c>
      <c r="F6" s="1007">
        <v>881</v>
      </c>
      <c r="G6" s="1536">
        <f aca="true" t="shared" si="0" ref="G6:G12">F6/J6*100</f>
        <v>99.6606334841629</v>
      </c>
      <c r="H6" s="1070">
        <v>884</v>
      </c>
      <c r="I6" s="1536">
        <f aca="true" t="shared" si="1" ref="I6:I12">H6/J6*100</f>
        <v>100</v>
      </c>
      <c r="J6" s="1007">
        <v>884</v>
      </c>
      <c r="K6" s="1007">
        <v>418</v>
      </c>
      <c r="L6" s="1007">
        <v>139</v>
      </c>
      <c r="M6" s="1007">
        <v>884</v>
      </c>
      <c r="N6" s="1535">
        <f aca="true" t="shared" si="2" ref="N6:N12">M6/J6*100</f>
        <v>100</v>
      </c>
      <c r="O6" s="1007">
        <v>884</v>
      </c>
      <c r="P6" s="1535">
        <f>O6/J6*100</f>
        <v>100</v>
      </c>
      <c r="Q6" s="1007">
        <v>889</v>
      </c>
      <c r="R6" s="1535">
        <f>Q6/J6*100</f>
        <v>100.56561085972851</v>
      </c>
      <c r="S6" s="1007">
        <v>889</v>
      </c>
      <c r="T6" s="1535">
        <f aca="true" t="shared" si="3" ref="T6:T12">S6/J6*100</f>
        <v>100.56561085972851</v>
      </c>
      <c r="U6" s="1007">
        <f>6575+25</f>
        <v>6600</v>
      </c>
      <c r="V6" s="1007">
        <f>2398+25</f>
        <v>2423</v>
      </c>
      <c r="W6" s="1464"/>
    </row>
    <row r="7" spans="1:23" ht="30.75" customHeight="1">
      <c r="A7" s="943">
        <v>2</v>
      </c>
      <c r="B7" s="1039" t="s">
        <v>156</v>
      </c>
      <c r="C7" s="1007">
        <v>2213</v>
      </c>
      <c r="D7" s="1007">
        <v>1596</v>
      </c>
      <c r="E7" s="1535">
        <f aca="true" t="shared" si="4" ref="E7:E12">D7/J7*100</f>
        <v>99.87484355444305</v>
      </c>
      <c r="F7" s="1007">
        <v>1321</v>
      </c>
      <c r="G7" s="1536">
        <f t="shared" si="0"/>
        <v>82.66583229036296</v>
      </c>
      <c r="H7" s="1070">
        <v>1598</v>
      </c>
      <c r="I7" s="1536">
        <f t="shared" si="1"/>
        <v>100</v>
      </c>
      <c r="J7" s="1007">
        <v>1598</v>
      </c>
      <c r="K7" s="1007">
        <v>496</v>
      </c>
      <c r="L7" s="1007">
        <v>316</v>
      </c>
      <c r="M7" s="1007">
        <v>1214</v>
      </c>
      <c r="N7" s="1535">
        <f t="shared" si="2"/>
        <v>75.96996245306633</v>
      </c>
      <c r="O7" s="1007">
        <v>1591</v>
      </c>
      <c r="P7" s="1535">
        <f aca="true" t="shared" si="5" ref="P7:P12">O7/J7*100</f>
        <v>99.56195244055068</v>
      </c>
      <c r="Q7" s="1007">
        <v>1604</v>
      </c>
      <c r="R7" s="1535">
        <f aca="true" t="shared" si="6" ref="R7:R12">Q7/J7*100</f>
        <v>100.37546933667083</v>
      </c>
      <c r="S7" s="1007">
        <v>1509</v>
      </c>
      <c r="T7" s="1535">
        <f t="shared" si="3"/>
        <v>94.4305381727159</v>
      </c>
      <c r="U7" s="1007">
        <v>7707</v>
      </c>
      <c r="V7" s="1007">
        <v>3316</v>
      </c>
      <c r="W7" s="1465"/>
    </row>
    <row r="8" spans="1:23" ht="30.75" customHeight="1">
      <c r="A8" s="950">
        <v>3</v>
      </c>
      <c r="B8" s="1039" t="s">
        <v>155</v>
      </c>
      <c r="C8" s="1007">
        <v>3526</v>
      </c>
      <c r="D8" s="1007">
        <v>2208</v>
      </c>
      <c r="E8" s="1535">
        <f t="shared" si="4"/>
        <v>100</v>
      </c>
      <c r="F8" s="1007">
        <v>2208</v>
      </c>
      <c r="G8" s="1536">
        <f t="shared" si="0"/>
        <v>100</v>
      </c>
      <c r="H8" s="1007">
        <v>2208</v>
      </c>
      <c r="I8" s="1536">
        <f t="shared" si="1"/>
        <v>100</v>
      </c>
      <c r="J8" s="1007">
        <v>2208</v>
      </c>
      <c r="K8" s="1007">
        <v>839</v>
      </c>
      <c r="L8" s="1007">
        <v>411</v>
      </c>
      <c r="M8" s="1007">
        <v>2208</v>
      </c>
      <c r="N8" s="1535">
        <f t="shared" si="2"/>
        <v>100</v>
      </c>
      <c r="O8" s="1007">
        <v>2208</v>
      </c>
      <c r="P8" s="1535">
        <f t="shared" si="5"/>
        <v>100</v>
      </c>
      <c r="Q8" s="1007">
        <v>2208</v>
      </c>
      <c r="R8" s="1535">
        <f t="shared" si="6"/>
        <v>100</v>
      </c>
      <c r="S8" s="1007">
        <v>2208</v>
      </c>
      <c r="T8" s="1535">
        <f t="shared" si="3"/>
        <v>100</v>
      </c>
      <c r="U8" s="1007">
        <v>9347</v>
      </c>
      <c r="V8" s="1007">
        <v>4792</v>
      </c>
      <c r="W8" s="1466"/>
    </row>
    <row r="9" spans="1:23" ht="30.75" customHeight="1">
      <c r="A9" s="943">
        <v>4</v>
      </c>
      <c r="B9" s="1039" t="s">
        <v>57</v>
      </c>
      <c r="C9" s="1007">
        <v>1822</v>
      </c>
      <c r="D9" s="1007">
        <v>1289</v>
      </c>
      <c r="E9" s="1535">
        <f t="shared" si="4"/>
        <v>99.61360123647604</v>
      </c>
      <c r="F9" s="1007">
        <v>1185</v>
      </c>
      <c r="G9" s="1536">
        <f t="shared" si="0"/>
        <v>91.57650695517773</v>
      </c>
      <c r="H9" s="1007">
        <v>1261</v>
      </c>
      <c r="I9" s="1536">
        <f t="shared" si="1"/>
        <v>97.44976816074188</v>
      </c>
      <c r="J9" s="1007">
        <v>1294</v>
      </c>
      <c r="K9" s="1007">
        <v>586</v>
      </c>
      <c r="L9" s="1007">
        <v>233</v>
      </c>
      <c r="M9" s="1007">
        <v>1284</v>
      </c>
      <c r="N9" s="1535">
        <f t="shared" si="2"/>
        <v>99.22720247295209</v>
      </c>
      <c r="O9" s="1007">
        <v>1289</v>
      </c>
      <c r="P9" s="1535">
        <f t="shared" si="5"/>
        <v>99.61360123647604</v>
      </c>
      <c r="Q9" s="1007">
        <v>1288</v>
      </c>
      <c r="R9" s="1535">
        <f t="shared" si="6"/>
        <v>99.53632148377125</v>
      </c>
      <c r="S9" s="1007">
        <v>1154</v>
      </c>
      <c r="T9" s="1535">
        <f t="shared" si="3"/>
        <v>89.18083462132921</v>
      </c>
      <c r="U9" s="1007">
        <v>3751</v>
      </c>
      <c r="V9" s="1007">
        <v>2361</v>
      </c>
      <c r="W9" s="1466"/>
    </row>
    <row r="10" spans="1:23" ht="30.75" customHeight="1">
      <c r="A10" s="950">
        <v>5</v>
      </c>
      <c r="B10" s="1039" t="s">
        <v>157</v>
      </c>
      <c r="C10" s="1007">
        <v>1583</v>
      </c>
      <c r="D10" s="1007">
        <v>1207</v>
      </c>
      <c r="E10" s="1535">
        <f>D10/J10*100</f>
        <v>98.28990228013029</v>
      </c>
      <c r="F10" s="1007">
        <v>1226</v>
      </c>
      <c r="G10" s="1536">
        <f t="shared" si="0"/>
        <v>99.8371335504886</v>
      </c>
      <c r="H10" s="1007">
        <v>1213</v>
      </c>
      <c r="I10" s="1536">
        <f t="shared" si="1"/>
        <v>98.7785016286645</v>
      </c>
      <c r="J10" s="1007">
        <v>1228</v>
      </c>
      <c r="K10" s="1007">
        <v>300</v>
      </c>
      <c r="L10" s="1007">
        <v>130</v>
      </c>
      <c r="M10" s="1007">
        <v>1226</v>
      </c>
      <c r="N10" s="1535">
        <f t="shared" si="2"/>
        <v>99.8371335504886</v>
      </c>
      <c r="O10" s="1007">
        <v>1226</v>
      </c>
      <c r="P10" s="1535">
        <f t="shared" si="5"/>
        <v>99.8371335504886</v>
      </c>
      <c r="Q10" s="1007">
        <v>1228</v>
      </c>
      <c r="R10" s="1535">
        <f t="shared" si="6"/>
        <v>100</v>
      </c>
      <c r="S10" s="1007">
        <v>1217</v>
      </c>
      <c r="T10" s="1535">
        <f t="shared" si="3"/>
        <v>99.1042345276873</v>
      </c>
      <c r="U10" s="1007">
        <v>2453</v>
      </c>
      <c r="V10" s="1007">
        <v>1080</v>
      </c>
      <c r="W10" s="1466"/>
    </row>
    <row r="11" spans="1:23" ht="30.75" customHeight="1">
      <c r="A11" s="943">
        <v>6</v>
      </c>
      <c r="B11" s="1039" t="s">
        <v>28</v>
      </c>
      <c r="C11" s="1007">
        <v>642</v>
      </c>
      <c r="D11" s="1007">
        <v>510</v>
      </c>
      <c r="E11" s="1535">
        <f t="shared" si="4"/>
        <v>100</v>
      </c>
      <c r="F11" s="1007">
        <v>464</v>
      </c>
      <c r="G11" s="1536">
        <f t="shared" si="0"/>
        <v>90.98039215686275</v>
      </c>
      <c r="H11" s="1007">
        <v>510</v>
      </c>
      <c r="I11" s="1536">
        <f t="shared" si="1"/>
        <v>100</v>
      </c>
      <c r="J11" s="1007">
        <v>510</v>
      </c>
      <c r="K11" s="1007">
        <v>102</v>
      </c>
      <c r="L11" s="1007">
        <v>65</v>
      </c>
      <c r="M11" s="1007">
        <v>496</v>
      </c>
      <c r="N11" s="1535">
        <f t="shared" si="2"/>
        <v>97.25490196078431</v>
      </c>
      <c r="O11" s="1007">
        <v>510</v>
      </c>
      <c r="P11" s="1535">
        <f t="shared" si="5"/>
        <v>100</v>
      </c>
      <c r="Q11" s="1007">
        <f>J11</f>
        <v>510</v>
      </c>
      <c r="R11" s="1535">
        <f t="shared" si="6"/>
        <v>100</v>
      </c>
      <c r="S11" s="1007">
        <v>453</v>
      </c>
      <c r="T11" s="1535">
        <f t="shared" si="3"/>
        <v>88.8235294117647</v>
      </c>
      <c r="U11" s="1007">
        <v>490</v>
      </c>
      <c r="V11" s="1007">
        <v>263</v>
      </c>
      <c r="W11" s="1466"/>
    </row>
    <row r="12" spans="1:26" ht="30.75" customHeight="1">
      <c r="A12" s="950">
        <v>7</v>
      </c>
      <c r="B12" s="1039" t="s">
        <v>107</v>
      </c>
      <c r="C12" s="1007">
        <v>663</v>
      </c>
      <c r="D12" s="1007">
        <v>499</v>
      </c>
      <c r="E12" s="1535">
        <f t="shared" si="4"/>
        <v>100</v>
      </c>
      <c r="F12" s="1007">
        <v>496</v>
      </c>
      <c r="G12" s="1536">
        <f t="shared" si="0"/>
        <v>99.39879759519037</v>
      </c>
      <c r="H12" s="1007">
        <v>499</v>
      </c>
      <c r="I12" s="1536">
        <f t="shared" si="1"/>
        <v>100</v>
      </c>
      <c r="J12" s="1007">
        <v>499</v>
      </c>
      <c r="K12" s="1007">
        <v>171</v>
      </c>
      <c r="L12" s="1007">
        <v>61</v>
      </c>
      <c r="M12" s="1007">
        <v>497</v>
      </c>
      <c r="N12" s="1535">
        <f t="shared" si="2"/>
        <v>99.59919839679358</v>
      </c>
      <c r="O12" s="1007">
        <v>499</v>
      </c>
      <c r="P12" s="1535">
        <f t="shared" si="5"/>
        <v>100</v>
      </c>
      <c r="Q12" s="1007">
        <v>494</v>
      </c>
      <c r="R12" s="1535">
        <f t="shared" si="6"/>
        <v>98.99799599198397</v>
      </c>
      <c r="S12" s="1007">
        <v>477</v>
      </c>
      <c r="T12" s="1535">
        <f t="shared" si="3"/>
        <v>95.59118236472945</v>
      </c>
      <c r="U12" s="1007">
        <v>3210</v>
      </c>
      <c r="V12" s="1007">
        <v>1977</v>
      </c>
      <c r="W12" s="1466"/>
      <c r="Z12" s="1559"/>
    </row>
    <row r="13" spans="1:23" ht="30.75" customHeight="1">
      <c r="A13" s="1949" t="s">
        <v>13</v>
      </c>
      <c r="B13" s="1949"/>
      <c r="C13" s="1532">
        <f>SUM(C6:C12)</f>
        <v>11645</v>
      </c>
      <c r="D13" s="1532">
        <f>SUM(D6:D12)</f>
        <v>8193</v>
      </c>
      <c r="E13" s="1533">
        <f>D13/J13*100</f>
        <v>99.65940883104246</v>
      </c>
      <c r="F13" s="1532">
        <f>SUM(F6:F12)</f>
        <v>7781</v>
      </c>
      <c r="G13" s="1534">
        <f>F13/J13*100</f>
        <v>94.64785305923854</v>
      </c>
      <c r="H13" s="1532">
        <f>SUM(H6:H12)</f>
        <v>8173</v>
      </c>
      <c r="I13" s="1533">
        <f>H13/J13*100</f>
        <v>99.41612942464421</v>
      </c>
      <c r="J13" s="1532">
        <f>SUM(J6:J12)</f>
        <v>8221</v>
      </c>
      <c r="K13" s="1532">
        <f>SUM(K6:K12)</f>
        <v>2912</v>
      </c>
      <c r="L13" s="1532">
        <f>SUM(L6:L12)</f>
        <v>1355</v>
      </c>
      <c r="M13" s="1532">
        <f>SUM(M6:M12)</f>
        <v>7809</v>
      </c>
      <c r="N13" s="1533">
        <f>M13/J13*100</f>
        <v>94.98844422819607</v>
      </c>
      <c r="O13" s="1532">
        <f>SUM(O6:O12)</f>
        <v>8207</v>
      </c>
      <c r="P13" s="1533">
        <f>O13/J13*100</f>
        <v>99.82970441552122</v>
      </c>
      <c r="Q13" s="1532">
        <f>SUM(Q6:Q12)</f>
        <v>8221</v>
      </c>
      <c r="R13" s="1533">
        <f>Q13/J13*100</f>
        <v>100</v>
      </c>
      <c r="S13" s="1532">
        <f>SUM(S6:S12)</f>
        <v>7907</v>
      </c>
      <c r="T13" s="1533">
        <f>S13/J13*100</f>
        <v>96.1805133195475</v>
      </c>
      <c r="U13" s="1532">
        <f>SUM(U6:U12)</f>
        <v>33558</v>
      </c>
      <c r="V13" s="1532">
        <f>SUM(V6:V12)</f>
        <v>16212</v>
      </c>
      <c r="W13" s="1467"/>
    </row>
    <row r="14" spans="1:23" ht="18.75">
      <c r="A14" s="1235"/>
      <c r="B14" s="1951"/>
      <c r="C14" s="1951"/>
      <c r="D14" s="1951"/>
      <c r="E14" s="1951"/>
      <c r="F14" s="1944"/>
      <c r="G14" s="1944"/>
      <c r="H14" s="1235"/>
      <c r="I14" s="1235"/>
      <c r="J14" s="1952"/>
      <c r="K14" s="1952"/>
      <c r="L14" s="1952"/>
      <c r="M14" s="1952"/>
      <c r="N14" s="1235"/>
      <c r="O14" s="1235"/>
      <c r="P14" s="1235"/>
      <c r="Q14" s="1235"/>
      <c r="R14" s="1943"/>
      <c r="S14" s="1927"/>
      <c r="T14" s="1927"/>
      <c r="U14" s="1927"/>
      <c r="V14" s="1927"/>
      <c r="W14" s="1235"/>
    </row>
    <row r="15" spans="1:23" ht="18.75">
      <c r="A15" s="1468"/>
      <c r="B15" s="1469" t="s">
        <v>739</v>
      </c>
      <c r="C15" s="1468"/>
      <c r="D15" s="1468"/>
      <c r="E15" s="1468"/>
      <c r="F15" s="1468"/>
      <c r="G15" s="1468"/>
      <c r="H15" s="1946"/>
      <c r="I15" s="1946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70"/>
      <c r="V15" s="1948"/>
      <c r="W15" s="1917"/>
    </row>
    <row r="16" spans="1:23" ht="18.75">
      <c r="A16" s="1468"/>
      <c r="B16" s="1950" t="s">
        <v>902</v>
      </c>
      <c r="C16" s="1950"/>
      <c r="D16" s="1950"/>
      <c r="E16" s="1950"/>
      <c r="F16" s="1950"/>
      <c r="G16" s="1950"/>
      <c r="H16" s="1950"/>
      <c r="I16" s="1950"/>
      <c r="J16" s="1950"/>
      <c r="K16" s="1950"/>
      <c r="L16" s="1950"/>
      <c r="M16" s="1950"/>
      <c r="N16" s="1950"/>
      <c r="O16" s="1950"/>
      <c r="P16" s="1950"/>
      <c r="Q16" s="1950"/>
      <c r="R16" s="1950"/>
      <c r="S16" s="1950"/>
      <c r="T16" s="1950"/>
      <c r="U16" s="1950"/>
      <c r="V16" s="1950"/>
      <c r="W16" s="1468"/>
    </row>
    <row r="17" spans="1:23" ht="18.75">
      <c r="A17" s="1468"/>
      <c r="B17" s="1471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558"/>
      <c r="R17" s="1468"/>
      <c r="S17" s="1468"/>
      <c r="T17" s="1468"/>
      <c r="U17" s="1472"/>
      <c r="V17" s="1945"/>
      <c r="W17" s="1945"/>
    </row>
    <row r="18" spans="1:23" ht="18.75">
      <c r="A18" s="1468"/>
      <c r="B18" s="1473"/>
      <c r="C18" s="1468"/>
      <c r="D18" s="1468"/>
      <c r="E18" s="1468"/>
      <c r="F18" s="1468"/>
      <c r="G18" s="1468"/>
      <c r="H18" s="1468"/>
      <c r="I18" s="1468"/>
      <c r="J18" s="1468"/>
      <c r="K18" s="1468"/>
      <c r="L18" s="1468"/>
      <c r="M18" s="1468"/>
      <c r="N18" s="1468"/>
      <c r="O18" s="1468"/>
      <c r="P18" s="1468"/>
      <c r="Q18" s="1468"/>
      <c r="R18" s="1468"/>
      <c r="S18" s="1468"/>
      <c r="T18" s="1468"/>
      <c r="U18" s="1468"/>
      <c r="V18" s="1468"/>
      <c r="W18" s="1468"/>
    </row>
    <row r="19" spans="1:23" ht="18.75">
      <c r="A19" s="1468"/>
      <c r="B19" s="1937"/>
      <c r="C19" s="1937"/>
      <c r="D19" s="1937"/>
      <c r="E19" s="1937"/>
      <c r="F19" s="1468"/>
      <c r="G19" s="1468"/>
      <c r="H19" s="1468"/>
      <c r="I19" s="1468"/>
      <c r="J19" s="1468"/>
      <c r="K19" s="1468"/>
      <c r="L19" s="1468"/>
      <c r="M19" s="1468"/>
      <c r="N19" s="1468"/>
      <c r="O19" s="1468"/>
      <c r="P19" s="1468"/>
      <c r="Q19" s="1468"/>
      <c r="R19" s="1937"/>
      <c r="S19" s="1937"/>
      <c r="T19" s="1937"/>
      <c r="U19" s="1937"/>
      <c r="V19" s="1937"/>
      <c r="W19" s="1468"/>
    </row>
    <row r="20" ht="18.75" customHeight="1"/>
    <row r="21" spans="1:23" ht="20.25" customHeight="1">
      <c r="A21" s="1932"/>
      <c r="B21" s="1932"/>
      <c r="C21" s="1932"/>
      <c r="D21" s="1474"/>
      <c r="E21" s="1474"/>
      <c r="F21" s="1474"/>
      <c r="G21" s="1474"/>
      <c r="H21" s="1474"/>
      <c r="I21" s="1474"/>
      <c r="J21" s="1474"/>
      <c r="K21" s="1474"/>
      <c r="L21" s="1474"/>
      <c r="M21" s="1474"/>
      <c r="N21" s="1474"/>
      <c r="O21" s="1474"/>
      <c r="P21" s="1932"/>
      <c r="Q21" s="1932"/>
      <c r="R21" s="1932"/>
      <c r="S21" s="1932"/>
      <c r="T21" s="1932"/>
      <c r="U21" s="1932"/>
      <c r="V21" s="1932"/>
      <c r="W21" s="1932"/>
    </row>
    <row r="22" spans="1:23" ht="19.5" customHeight="1">
      <c r="A22" s="1932"/>
      <c r="B22" s="1932"/>
      <c r="C22" s="1932"/>
      <c r="D22" s="1474"/>
      <c r="E22" s="1474"/>
      <c r="F22" s="1474"/>
      <c r="G22" s="1474"/>
      <c r="H22" s="1474"/>
      <c r="I22" s="1474"/>
      <c r="J22" s="1474"/>
      <c r="K22" s="1474"/>
      <c r="L22" s="1474"/>
      <c r="M22" s="1474"/>
      <c r="N22" s="1474"/>
      <c r="O22" s="1474"/>
      <c r="P22" s="1933"/>
      <c r="Q22" s="1933"/>
      <c r="R22" s="1933"/>
      <c r="S22" s="1933"/>
      <c r="T22" s="1933"/>
      <c r="U22" s="1933"/>
      <c r="V22" s="1933"/>
      <c r="W22" s="1933"/>
    </row>
    <row r="23" spans="1:23" ht="18.75">
      <c r="A23" s="1474"/>
      <c r="B23" s="1474"/>
      <c r="C23" s="1474"/>
      <c r="D23" s="1474"/>
      <c r="E23" s="1474"/>
      <c r="F23" s="1474"/>
      <c r="G23" s="1474"/>
      <c r="H23" s="1474"/>
      <c r="I23" s="1474"/>
      <c r="J23" s="1474"/>
      <c r="K23" s="1474"/>
      <c r="L23" s="1474"/>
      <c r="M23" s="1474"/>
      <c r="N23" s="1474"/>
      <c r="O23" s="1474"/>
      <c r="P23" s="1474"/>
      <c r="Q23" s="1474"/>
      <c r="R23" s="1927"/>
      <c r="S23" s="1927"/>
      <c r="T23" s="1927"/>
      <c r="U23" s="1927"/>
      <c r="V23" s="1927"/>
      <c r="W23" s="1474"/>
    </row>
    <row r="24" spans="1:23" ht="18.75">
      <c r="A24" s="1474"/>
      <c r="B24" s="1474"/>
      <c r="C24" s="1474"/>
      <c r="D24" s="1474"/>
      <c r="E24" s="1474"/>
      <c r="F24" s="1474"/>
      <c r="G24" s="1474"/>
      <c r="H24" s="1474"/>
      <c r="I24" s="1474"/>
      <c r="J24" s="1474"/>
      <c r="K24" s="1474"/>
      <c r="L24" s="1474"/>
      <c r="M24" s="1474"/>
      <c r="N24" s="1474"/>
      <c r="O24" s="1474"/>
      <c r="P24" s="1474"/>
      <c r="Q24" s="1474"/>
      <c r="R24" s="1475"/>
      <c r="S24" s="1475"/>
      <c r="T24" s="1475"/>
      <c r="U24" s="1475"/>
      <c r="V24" s="1475"/>
      <c r="W24" s="1474"/>
    </row>
    <row r="25" spans="1:23" ht="23.25" customHeight="1">
      <c r="A25" s="1936"/>
      <c r="B25" s="1936"/>
      <c r="C25" s="1936"/>
      <c r="D25" s="1936"/>
      <c r="E25" s="1936"/>
      <c r="F25" s="1936"/>
      <c r="G25" s="1936"/>
      <c r="H25" s="1936"/>
      <c r="I25" s="1936"/>
      <c r="J25" s="1936"/>
      <c r="K25" s="1936"/>
      <c r="L25" s="1936"/>
      <c r="M25" s="1936"/>
      <c r="N25" s="1936"/>
      <c r="O25" s="1936"/>
      <c r="P25" s="1936"/>
      <c r="Q25" s="1936"/>
      <c r="R25" s="1936"/>
      <c r="S25" s="1936"/>
      <c r="T25" s="1936"/>
      <c r="U25" s="1936"/>
      <c r="V25" s="1936"/>
      <c r="W25" s="1936"/>
    </row>
    <row r="26" spans="1:23" ht="21" customHeight="1">
      <c r="A26" s="1917"/>
      <c r="B26" s="1917"/>
      <c r="C26" s="1917"/>
      <c r="D26" s="1917"/>
      <c r="E26" s="1917"/>
      <c r="F26" s="1917"/>
      <c r="G26" s="1917"/>
      <c r="H26" s="1917"/>
      <c r="I26" s="1917"/>
      <c r="J26" s="1917"/>
      <c r="K26" s="1917"/>
      <c r="L26" s="1917"/>
      <c r="M26" s="1917"/>
      <c r="N26" s="1917"/>
      <c r="O26" s="1917"/>
      <c r="P26" s="1917"/>
      <c r="Q26" s="1917"/>
      <c r="R26" s="1917"/>
      <c r="S26" s="1917"/>
      <c r="T26" s="1917"/>
      <c r="U26" s="1917"/>
      <c r="V26" s="1917"/>
      <c r="W26" s="1917"/>
    </row>
    <row r="28" spans="1:23" ht="18">
      <c r="A28" s="1947"/>
      <c r="B28" s="1940"/>
      <c r="C28" s="1941"/>
      <c r="D28" s="1941"/>
      <c r="E28" s="1941"/>
      <c r="F28" s="1941"/>
      <c r="G28" s="1941"/>
      <c r="H28" s="1476"/>
      <c r="I28" s="1476"/>
      <c r="J28" s="1940"/>
      <c r="K28" s="48"/>
      <c r="L28" s="48"/>
      <c r="M28" s="1940"/>
      <c r="N28" s="1942"/>
      <c r="O28" s="1940"/>
      <c r="P28" s="1942"/>
      <c r="Q28" s="1940"/>
      <c r="R28" s="1942"/>
      <c r="S28" s="1940"/>
      <c r="T28" s="1942"/>
      <c r="U28" s="1942"/>
      <c r="V28" s="1942"/>
      <c r="W28" s="1942"/>
    </row>
    <row r="29" spans="1:23" ht="51.75" customHeight="1">
      <c r="A29" s="1947"/>
      <c r="B29" s="1940"/>
      <c r="C29" s="1940"/>
      <c r="D29" s="1940"/>
      <c r="E29" s="1940"/>
      <c r="F29" s="1940"/>
      <c r="G29" s="1940"/>
      <c r="H29" s="48"/>
      <c r="I29" s="48"/>
      <c r="J29" s="1940"/>
      <c r="K29" s="48"/>
      <c r="L29" s="48"/>
      <c r="M29" s="1942"/>
      <c r="N29" s="1942"/>
      <c r="O29" s="1942"/>
      <c r="P29" s="1942"/>
      <c r="Q29" s="1942"/>
      <c r="R29" s="1942"/>
      <c r="S29" s="1942"/>
      <c r="T29" s="1942"/>
      <c r="U29" s="1942"/>
      <c r="V29" s="1942"/>
      <c r="W29" s="1942"/>
    </row>
    <row r="30" spans="1:23" ht="18">
      <c r="A30" s="1947"/>
      <c r="B30" s="1940"/>
      <c r="C30" s="1940"/>
      <c r="D30" s="1476"/>
      <c r="E30" s="1476"/>
      <c r="F30" s="1476"/>
      <c r="G30" s="1476"/>
      <c r="H30" s="1476"/>
      <c r="I30" s="1476"/>
      <c r="J30" s="1940"/>
      <c r="K30" s="48"/>
      <c r="L30" s="48"/>
      <c r="M30" s="1476"/>
      <c r="N30" s="1476"/>
      <c r="O30" s="1476"/>
      <c r="P30" s="1476"/>
      <c r="Q30" s="1476"/>
      <c r="R30" s="1476"/>
      <c r="S30" s="1476"/>
      <c r="T30" s="1476"/>
      <c r="U30" s="1476"/>
      <c r="V30" s="1476"/>
      <c r="W30" s="1476"/>
    </row>
    <row r="31" spans="1:23" ht="19.5" customHeight="1">
      <c r="A31" s="1477"/>
      <c r="B31" s="1478"/>
      <c r="C31" s="1480"/>
      <c r="D31" s="1480"/>
      <c r="E31" s="1479"/>
      <c r="F31" s="1480"/>
      <c r="G31" s="1479"/>
      <c r="H31" s="1479"/>
      <c r="I31" s="1479"/>
      <c r="J31" s="1480"/>
      <c r="K31" s="1480"/>
      <c r="L31" s="1480"/>
      <c r="M31" s="1480"/>
      <c r="N31" s="1479"/>
      <c r="O31" s="1480"/>
      <c r="P31" s="1480"/>
      <c r="Q31" s="1480"/>
      <c r="R31" s="1479"/>
      <c r="S31" s="1480"/>
      <c r="T31" s="1479"/>
      <c r="U31" s="1480"/>
      <c r="V31" s="1480"/>
      <c r="W31" s="1480"/>
    </row>
    <row r="32" spans="1:23" ht="19.5" customHeight="1">
      <c r="A32" s="1477"/>
      <c r="B32" s="1478"/>
      <c r="C32" s="1480"/>
      <c r="D32" s="1480"/>
      <c r="E32" s="1479"/>
      <c r="F32" s="1480"/>
      <c r="G32" s="1479"/>
      <c r="H32" s="1479"/>
      <c r="I32" s="1479"/>
      <c r="J32" s="1480"/>
      <c r="K32" s="1480"/>
      <c r="L32" s="1480"/>
      <c r="M32" s="1480"/>
      <c r="N32" s="1479"/>
      <c r="O32" s="1480"/>
      <c r="P32" s="1480"/>
      <c r="Q32" s="1480"/>
      <c r="R32" s="1479"/>
      <c r="S32" s="1480"/>
      <c r="T32" s="1479"/>
      <c r="U32" s="1480"/>
      <c r="V32" s="1480"/>
      <c r="W32" s="1480"/>
    </row>
    <row r="33" spans="1:23" ht="19.5" customHeight="1">
      <c r="A33" s="1477"/>
      <c r="B33" s="1478"/>
      <c r="C33" s="1480"/>
      <c r="D33" s="1480"/>
      <c r="E33" s="1479"/>
      <c r="F33" s="1480"/>
      <c r="G33" s="1479"/>
      <c r="H33" s="1479"/>
      <c r="I33" s="1479"/>
      <c r="J33" s="1480"/>
      <c r="K33" s="1480"/>
      <c r="L33" s="1480"/>
      <c r="M33" s="1480"/>
      <c r="N33" s="1479"/>
      <c r="O33" s="1480"/>
      <c r="P33" s="1480"/>
      <c r="Q33" s="1480"/>
      <c r="R33" s="1479"/>
      <c r="S33" s="1480"/>
      <c r="T33" s="1479"/>
      <c r="U33" s="1480"/>
      <c r="V33" s="1480"/>
      <c r="W33" s="1479"/>
    </row>
    <row r="34" spans="1:23" ht="19.5" customHeight="1">
      <c r="A34" s="1477"/>
      <c r="B34" s="1478"/>
      <c r="C34" s="1480"/>
      <c r="D34" s="1480"/>
      <c r="E34" s="1479"/>
      <c r="F34" s="1480"/>
      <c r="G34" s="1479"/>
      <c r="H34" s="1479"/>
      <c r="I34" s="1479"/>
      <c r="J34" s="1480"/>
      <c r="K34" s="1480"/>
      <c r="L34" s="1480"/>
      <c r="M34" s="1480"/>
      <c r="N34" s="1479"/>
      <c r="O34" s="1480"/>
      <c r="P34" s="1480"/>
      <c r="Q34" s="1480"/>
      <c r="R34" s="1479"/>
      <c r="S34" s="1480"/>
      <c r="T34" s="1479"/>
      <c r="U34" s="1480"/>
      <c r="V34" s="1480"/>
      <c r="W34" s="1480"/>
    </row>
    <row r="35" spans="1:23" ht="19.5" customHeight="1">
      <c r="A35" s="1477"/>
      <c r="B35" s="1478"/>
      <c r="C35" s="1480"/>
      <c r="D35" s="1480"/>
      <c r="E35" s="1479"/>
      <c r="F35" s="1480"/>
      <c r="G35" s="1479"/>
      <c r="H35" s="1479"/>
      <c r="I35" s="1479"/>
      <c r="J35" s="1480"/>
      <c r="K35" s="1480"/>
      <c r="L35" s="1480"/>
      <c r="M35" s="1480"/>
      <c r="N35" s="1479"/>
      <c r="O35" s="1480"/>
      <c r="P35" s="1480"/>
      <c r="Q35" s="1480"/>
      <c r="R35" s="1479"/>
      <c r="S35" s="1480"/>
      <c r="T35" s="1479"/>
      <c r="U35" s="1480"/>
      <c r="V35" s="1480"/>
      <c r="W35" s="1481"/>
    </row>
    <row r="36" spans="1:23" ht="19.5" customHeight="1">
      <c r="A36" s="1477"/>
      <c r="B36" s="1478"/>
      <c r="C36" s="1480"/>
      <c r="D36" s="1480"/>
      <c r="E36" s="1479"/>
      <c r="F36" s="1480"/>
      <c r="G36" s="1479"/>
      <c r="H36" s="1479"/>
      <c r="I36" s="1479"/>
      <c r="J36" s="1480"/>
      <c r="K36" s="1480"/>
      <c r="L36" s="1480"/>
      <c r="M36" s="1480"/>
      <c r="N36" s="1479"/>
      <c r="O36" s="1480"/>
      <c r="P36" s="1480"/>
      <c r="Q36" s="1480"/>
      <c r="R36" s="1479"/>
      <c r="S36" s="1480"/>
      <c r="T36" s="1479"/>
      <c r="U36" s="1480"/>
      <c r="V36" s="1480"/>
      <c r="W36" s="1481"/>
    </row>
    <row r="37" spans="1:23" ht="19.5" customHeight="1">
      <c r="A37" s="1477"/>
      <c r="B37" s="1478"/>
      <c r="C37" s="1480"/>
      <c r="D37" s="1480"/>
      <c r="E37" s="1479"/>
      <c r="F37" s="1480"/>
      <c r="G37" s="1479"/>
      <c r="H37" s="1479"/>
      <c r="I37" s="1479"/>
      <c r="J37" s="1480"/>
      <c r="K37" s="1480"/>
      <c r="L37" s="1480"/>
      <c r="M37" s="1480"/>
      <c r="N37" s="1480"/>
      <c r="O37" s="1480"/>
      <c r="P37" s="1480"/>
      <c r="Q37" s="1480"/>
      <c r="R37" s="1480"/>
      <c r="S37" s="1480"/>
      <c r="T37" s="1480"/>
      <c r="U37" s="1480"/>
      <c r="V37" s="1480"/>
      <c r="W37" s="1480"/>
    </row>
    <row r="38" spans="1:23" ht="19.5" customHeight="1">
      <c r="A38" s="1477"/>
      <c r="B38" s="1478"/>
      <c r="C38" s="1480"/>
      <c r="D38" s="1480"/>
      <c r="E38" s="1479"/>
      <c r="F38" s="1480"/>
      <c r="G38" s="1480"/>
      <c r="H38" s="1480"/>
      <c r="I38" s="1480"/>
      <c r="J38" s="1480"/>
      <c r="K38" s="1480"/>
      <c r="L38" s="1480"/>
      <c r="M38" s="1480"/>
      <c r="N38" s="1480"/>
      <c r="O38" s="1480"/>
      <c r="P38" s="1480"/>
      <c r="Q38" s="1480"/>
      <c r="R38" s="1480"/>
      <c r="S38" s="1480"/>
      <c r="T38" s="1479"/>
      <c r="U38" s="1480"/>
      <c r="V38" s="1480"/>
      <c r="W38" s="1480"/>
    </row>
    <row r="39" spans="1:23" ht="19.5" customHeight="1">
      <c r="A39" s="1482"/>
      <c r="B39" s="1482"/>
      <c r="C39" s="1483"/>
      <c r="D39" s="1483"/>
      <c r="E39" s="1483"/>
      <c r="F39" s="1483"/>
      <c r="G39" s="1483"/>
      <c r="H39" s="1483"/>
      <c r="I39" s="1483"/>
      <c r="J39" s="1483"/>
      <c r="K39" s="1483"/>
      <c r="L39" s="1483"/>
      <c r="M39" s="1483"/>
      <c r="N39" s="1483"/>
      <c r="O39" s="1483"/>
      <c r="P39" s="1483"/>
      <c r="Q39" s="1483"/>
      <c r="R39" s="1483"/>
      <c r="S39" s="1483"/>
      <c r="T39" s="1484"/>
      <c r="U39" s="1483"/>
      <c r="V39" s="1483"/>
      <c r="W39" s="1483"/>
    </row>
    <row r="40" spans="1:23" ht="18">
      <c r="A40" s="1485"/>
      <c r="B40" s="1485"/>
      <c r="C40" s="1485"/>
      <c r="D40" s="1485"/>
      <c r="E40" s="1486"/>
      <c r="F40" s="1485"/>
      <c r="G40" s="1485"/>
      <c r="H40" s="1485"/>
      <c r="I40" s="1485"/>
      <c r="J40" s="1485"/>
      <c r="K40" s="1485"/>
      <c r="L40" s="1485"/>
      <c r="M40" s="1485"/>
      <c r="N40" s="1485"/>
      <c r="O40" s="1485"/>
      <c r="P40" s="1485"/>
      <c r="Q40" s="1485"/>
      <c r="R40" s="1485"/>
      <c r="S40" s="1485"/>
      <c r="T40" s="1485"/>
      <c r="U40" s="1485"/>
      <c r="V40" s="1485"/>
      <c r="W40" s="1485"/>
    </row>
    <row r="41" spans="1:23" ht="19.5" customHeight="1">
      <c r="A41" s="1468"/>
      <c r="B41" s="1917"/>
      <c r="C41" s="1917"/>
      <c r="D41" s="1917"/>
      <c r="E41" s="1468"/>
      <c r="F41" s="1468"/>
      <c r="G41" s="1468"/>
      <c r="H41" s="1468"/>
      <c r="I41" s="1468"/>
      <c r="J41" s="1468"/>
      <c r="K41" s="1468"/>
      <c r="L41" s="1468"/>
      <c r="M41" s="1468"/>
      <c r="N41" s="1468"/>
      <c r="O41" s="1468"/>
      <c r="P41" s="1468"/>
      <c r="Q41" s="1468"/>
      <c r="R41" s="1917"/>
      <c r="S41" s="1917"/>
      <c r="T41" s="1917"/>
      <c r="U41" s="1917"/>
      <c r="V41" s="1917"/>
      <c r="W41" s="1468"/>
    </row>
    <row r="42" spans="1:23" ht="18.75">
      <c r="A42" s="1468"/>
      <c r="B42" s="1468"/>
      <c r="C42" s="1468"/>
      <c r="D42" s="1468"/>
      <c r="E42" s="1468"/>
      <c r="F42" s="1468"/>
      <c r="G42" s="1468"/>
      <c r="H42" s="1468"/>
      <c r="I42" s="1468"/>
      <c r="J42" s="1468"/>
      <c r="K42" s="1468"/>
      <c r="L42" s="1468"/>
      <c r="M42" s="1468"/>
      <c r="N42" s="1468"/>
      <c r="O42" s="1468"/>
      <c r="P42" s="1468"/>
      <c r="Q42" s="1468"/>
      <c r="R42" s="1468"/>
      <c r="S42" s="1468"/>
      <c r="T42" s="1468"/>
      <c r="U42" s="1468"/>
      <c r="V42" s="1526"/>
      <c r="W42" s="1468"/>
    </row>
    <row r="43" spans="1:23" ht="18.75">
      <c r="A43" s="1468"/>
      <c r="B43" s="1468"/>
      <c r="C43" s="1468"/>
      <c r="D43" s="1468"/>
      <c r="E43" s="1468"/>
      <c r="F43" s="1468"/>
      <c r="G43" s="1468"/>
      <c r="H43" s="1468"/>
      <c r="I43" s="1468"/>
      <c r="J43" s="1468"/>
      <c r="K43" s="1468"/>
      <c r="L43" s="1468"/>
      <c r="M43" s="1468"/>
      <c r="N43" s="1468"/>
      <c r="O43" s="1468"/>
      <c r="P43" s="1468"/>
      <c r="Q43" s="1468"/>
      <c r="R43" s="1468"/>
      <c r="S43" s="1468"/>
      <c r="T43" s="1468"/>
      <c r="U43" s="1468"/>
      <c r="V43" s="1526"/>
      <c r="W43" s="1468"/>
    </row>
    <row r="44" spans="1:23" ht="18.75">
      <c r="A44" s="1468"/>
      <c r="B44" s="1468"/>
      <c r="C44" s="1468"/>
      <c r="D44" s="1468"/>
      <c r="E44" s="1468"/>
      <c r="F44" s="1468"/>
      <c r="G44" s="1468"/>
      <c r="H44" s="1468"/>
      <c r="I44" s="1468"/>
      <c r="J44" s="1468"/>
      <c r="K44" s="1468"/>
      <c r="L44" s="1468"/>
      <c r="M44" s="1468"/>
      <c r="N44" s="1468"/>
      <c r="O44" s="1468"/>
      <c r="P44" s="1468"/>
      <c r="Q44" s="1468"/>
      <c r="R44" s="1468"/>
      <c r="S44" s="1468"/>
      <c r="T44" s="1468"/>
      <c r="U44" s="1468"/>
      <c r="V44" s="1526"/>
      <c r="W44" s="1468"/>
    </row>
    <row r="45" spans="1:23" ht="18.75">
      <c r="A45" s="1468"/>
      <c r="B45" s="1937"/>
      <c r="C45" s="1937"/>
      <c r="D45" s="1937"/>
      <c r="E45" s="1468"/>
      <c r="F45" s="1468"/>
      <c r="G45" s="1468"/>
      <c r="H45" s="1468"/>
      <c r="I45" s="1468"/>
      <c r="J45" s="1468"/>
      <c r="K45" s="1468"/>
      <c r="L45" s="1468"/>
      <c r="M45" s="1468"/>
      <c r="N45" s="1468"/>
      <c r="O45" s="1468"/>
      <c r="P45" s="1468"/>
      <c r="Q45" s="1468"/>
      <c r="R45" s="1468"/>
      <c r="S45" s="1917"/>
      <c r="T45" s="1917"/>
      <c r="U45" s="1917"/>
      <c r="V45" s="1526"/>
      <c r="W45" s="1468"/>
    </row>
    <row r="46" spans="1:23" ht="18.75">
      <c r="A46" s="1468"/>
      <c r="B46" s="1487"/>
      <c r="C46" s="1487"/>
      <c r="D46" s="1468"/>
      <c r="E46" s="1468"/>
      <c r="F46" s="1468"/>
      <c r="G46" s="1468"/>
      <c r="H46" s="1468"/>
      <c r="I46" s="1468"/>
      <c r="J46" s="1468"/>
      <c r="K46" s="1468"/>
      <c r="L46" s="1468"/>
      <c r="M46" s="1468"/>
      <c r="N46" s="1468"/>
      <c r="O46" s="1468"/>
      <c r="P46" s="1468"/>
      <c r="Q46" s="1468"/>
      <c r="R46" s="1917"/>
      <c r="S46" s="1917"/>
      <c r="T46" s="1917"/>
      <c r="U46" s="1917"/>
      <c r="V46" s="1917"/>
      <c r="W46" s="1468"/>
    </row>
    <row r="47" ht="18" customHeight="1"/>
    <row r="48" spans="1:23" ht="18.75" customHeight="1">
      <c r="A48" s="1932"/>
      <c r="B48" s="1932"/>
      <c r="C48" s="1932"/>
      <c r="D48" s="1474"/>
      <c r="E48" s="1474"/>
      <c r="F48" s="1474"/>
      <c r="G48" s="1474"/>
      <c r="H48" s="1474"/>
      <c r="I48" s="1474"/>
      <c r="J48" s="1474"/>
      <c r="K48" s="1474"/>
      <c r="L48" s="1474"/>
      <c r="M48" s="1474"/>
      <c r="N48" s="1474"/>
      <c r="O48" s="1474"/>
      <c r="P48" s="1932"/>
      <c r="Q48" s="1932"/>
      <c r="R48" s="1932"/>
      <c r="S48" s="1932"/>
      <c r="T48" s="1932"/>
      <c r="U48" s="1932"/>
      <c r="V48" s="1932"/>
      <c r="W48" s="1932"/>
    </row>
    <row r="49" spans="1:23" ht="18.75" customHeight="1">
      <c r="A49" s="1932"/>
      <c r="B49" s="1932"/>
      <c r="C49" s="1932"/>
      <c r="D49" s="1474"/>
      <c r="E49" s="1474"/>
      <c r="F49" s="1474"/>
      <c r="G49" s="1474"/>
      <c r="H49" s="1474"/>
      <c r="I49" s="1474"/>
      <c r="J49" s="1474"/>
      <c r="K49" s="1474"/>
      <c r="L49" s="1474"/>
      <c r="M49" s="1474"/>
      <c r="N49" s="1474"/>
      <c r="O49" s="1474"/>
      <c r="P49" s="1933"/>
      <c r="Q49" s="1933"/>
      <c r="R49" s="1933"/>
      <c r="S49" s="1933"/>
      <c r="T49" s="1933"/>
      <c r="U49" s="1933"/>
      <c r="V49" s="1933"/>
      <c r="W49" s="1933"/>
    </row>
    <row r="50" spans="1:23" ht="18.75">
      <c r="A50" s="1474"/>
      <c r="B50" s="1474"/>
      <c r="C50" s="1474"/>
      <c r="D50" s="1474"/>
      <c r="E50" s="1474"/>
      <c r="F50" s="1474"/>
      <c r="G50" s="1474"/>
      <c r="H50" s="1474"/>
      <c r="I50" s="1474"/>
      <c r="J50" s="1474"/>
      <c r="K50" s="1474"/>
      <c r="L50" s="1474"/>
      <c r="M50" s="1474"/>
      <c r="N50" s="1474"/>
      <c r="O50" s="1474"/>
      <c r="P50" s="1474"/>
      <c r="Q50" s="1474"/>
      <c r="R50" s="1927"/>
      <c r="S50" s="1927"/>
      <c r="T50" s="1927"/>
      <c r="U50" s="1927"/>
      <c r="V50" s="1927"/>
      <c r="W50" s="1474"/>
    </row>
    <row r="51" spans="1:23" ht="21.75" customHeight="1">
      <c r="A51" s="1936"/>
      <c r="B51" s="1936"/>
      <c r="C51" s="1936"/>
      <c r="D51" s="1936"/>
      <c r="E51" s="1936"/>
      <c r="F51" s="1936"/>
      <c r="G51" s="1936"/>
      <c r="H51" s="1936"/>
      <c r="I51" s="1936"/>
      <c r="J51" s="1936"/>
      <c r="K51" s="1936"/>
      <c r="L51" s="1936"/>
      <c r="M51" s="1936"/>
      <c r="N51" s="1936"/>
      <c r="O51" s="1936"/>
      <c r="P51" s="1936"/>
      <c r="Q51" s="1936"/>
      <c r="R51" s="1936"/>
      <c r="S51" s="1936"/>
      <c r="T51" s="1936"/>
      <c r="U51" s="1936"/>
      <c r="V51" s="1936"/>
      <c r="W51" s="1936"/>
    </row>
    <row r="52" spans="1:23" ht="21.75" customHeight="1">
      <c r="A52" s="1917"/>
      <c r="B52" s="1917"/>
      <c r="C52" s="1917"/>
      <c r="D52" s="1917"/>
      <c r="E52" s="1917"/>
      <c r="F52" s="1917"/>
      <c r="G52" s="1917"/>
      <c r="H52" s="1917"/>
      <c r="I52" s="1917"/>
      <c r="J52" s="1917"/>
      <c r="K52" s="1917"/>
      <c r="L52" s="1917"/>
      <c r="M52" s="1917"/>
      <c r="N52" s="1917"/>
      <c r="O52" s="1917"/>
      <c r="P52" s="1917"/>
      <c r="Q52" s="1917"/>
      <c r="R52" s="1917"/>
      <c r="S52" s="1917"/>
      <c r="T52" s="1917"/>
      <c r="U52" s="1917"/>
      <c r="V52" s="1917"/>
      <c r="W52" s="1917"/>
    </row>
    <row r="54" spans="1:23" ht="21.75" customHeight="1">
      <c r="A54" s="1938"/>
      <c r="B54" s="1940"/>
      <c r="C54" s="1941"/>
      <c r="D54" s="1941"/>
      <c r="E54" s="1941"/>
      <c r="F54" s="1941"/>
      <c r="G54" s="1941"/>
      <c r="H54" s="1476"/>
      <c r="I54" s="1476"/>
      <c r="J54" s="1940"/>
      <c r="K54" s="48"/>
      <c r="L54" s="48"/>
      <c r="M54" s="1940"/>
      <c r="N54" s="1942"/>
      <c r="O54" s="1940"/>
      <c r="P54" s="1942"/>
      <c r="Q54" s="1940"/>
      <c r="R54" s="1942"/>
      <c r="S54" s="1940"/>
      <c r="T54" s="1942"/>
      <c r="U54" s="1942"/>
      <c r="V54" s="1942"/>
      <c r="W54" s="1942"/>
    </row>
    <row r="55" spans="1:23" ht="51.75" customHeight="1">
      <c r="A55" s="1939"/>
      <c r="B55" s="1940"/>
      <c r="C55" s="1940"/>
      <c r="D55" s="1940"/>
      <c r="E55" s="1940"/>
      <c r="F55" s="1940"/>
      <c r="G55" s="1940"/>
      <c r="H55" s="48"/>
      <c r="I55" s="48"/>
      <c r="J55" s="1940"/>
      <c r="K55" s="48"/>
      <c r="L55" s="48"/>
      <c r="M55" s="1942"/>
      <c r="N55" s="1942"/>
      <c r="O55" s="1942"/>
      <c r="P55" s="1942"/>
      <c r="Q55" s="1942"/>
      <c r="R55" s="1942"/>
      <c r="S55" s="1942"/>
      <c r="T55" s="1942"/>
      <c r="U55" s="1942"/>
      <c r="V55" s="1942"/>
      <c r="W55" s="1942"/>
    </row>
    <row r="56" spans="1:23" ht="19.5" customHeight="1">
      <c r="A56" s="1939"/>
      <c r="B56" s="1940"/>
      <c r="C56" s="1940"/>
      <c r="D56" s="1476"/>
      <c r="E56" s="1476"/>
      <c r="F56" s="1476"/>
      <c r="G56" s="1476"/>
      <c r="H56" s="1476"/>
      <c r="I56" s="1476"/>
      <c r="J56" s="1940"/>
      <c r="K56" s="48"/>
      <c r="L56" s="48"/>
      <c r="M56" s="1476"/>
      <c r="N56" s="1476"/>
      <c r="O56" s="1476"/>
      <c r="P56" s="1476"/>
      <c r="Q56" s="1476"/>
      <c r="R56" s="1476"/>
      <c r="S56" s="1476"/>
      <c r="T56" s="1476"/>
      <c r="U56" s="1476"/>
      <c r="V56" s="1476"/>
      <c r="W56" s="1476"/>
    </row>
    <row r="57" spans="1:23" ht="22.5" customHeight="1">
      <c r="A57" s="1488"/>
      <c r="B57" s="1489"/>
      <c r="C57" s="1491"/>
      <c r="D57" s="1491"/>
      <c r="E57" s="1490"/>
      <c r="F57" s="1491"/>
      <c r="G57" s="1490"/>
      <c r="H57" s="1490"/>
      <c r="I57" s="1490"/>
      <c r="J57" s="1491"/>
      <c r="K57" s="1491"/>
      <c r="L57" s="1491"/>
      <c r="M57" s="1491"/>
      <c r="N57" s="1490"/>
      <c r="O57" s="1491"/>
      <c r="P57" s="1491"/>
      <c r="Q57" s="1491"/>
      <c r="R57" s="1490"/>
      <c r="S57" s="1491"/>
      <c r="T57" s="1490"/>
      <c r="U57" s="1491"/>
      <c r="V57" s="1491"/>
      <c r="W57" s="1491"/>
    </row>
    <row r="58" spans="1:23" ht="22.5" customHeight="1">
      <c r="A58" s="1492"/>
      <c r="B58" s="1489"/>
      <c r="C58" s="1491"/>
      <c r="D58" s="1491"/>
      <c r="E58" s="1490"/>
      <c r="F58" s="1491"/>
      <c r="G58" s="1490"/>
      <c r="H58" s="1490"/>
      <c r="I58" s="1490"/>
      <c r="J58" s="1491"/>
      <c r="K58" s="1491"/>
      <c r="L58" s="1491"/>
      <c r="M58" s="1491"/>
      <c r="N58" s="1490"/>
      <c r="O58" s="1491"/>
      <c r="P58" s="1491"/>
      <c r="Q58" s="1491"/>
      <c r="R58" s="1490"/>
      <c r="S58" s="1491"/>
      <c r="T58" s="1490"/>
      <c r="U58" s="1491"/>
      <c r="V58" s="1491"/>
      <c r="W58" s="1491"/>
    </row>
    <row r="59" spans="1:23" ht="22.5" customHeight="1">
      <c r="A59" s="1492"/>
      <c r="B59" s="1489"/>
      <c r="C59" s="1491"/>
      <c r="D59" s="1491"/>
      <c r="E59" s="1490"/>
      <c r="F59" s="1491"/>
      <c r="G59" s="1490"/>
      <c r="H59" s="1490"/>
      <c r="I59" s="1490"/>
      <c r="J59" s="1491"/>
      <c r="K59" s="1491"/>
      <c r="L59" s="1491"/>
      <c r="M59" s="1491"/>
      <c r="N59" s="1490"/>
      <c r="O59" s="1491"/>
      <c r="P59" s="1491"/>
      <c r="Q59" s="1491"/>
      <c r="R59" s="1490"/>
      <c r="S59" s="1491"/>
      <c r="T59" s="1490"/>
      <c r="U59" s="1491"/>
      <c r="V59" s="1491"/>
      <c r="W59" s="1490"/>
    </row>
    <row r="60" spans="1:23" ht="22.5" customHeight="1">
      <c r="A60" s="1492"/>
      <c r="B60" s="1489"/>
      <c r="C60" s="1491"/>
      <c r="D60" s="1491"/>
      <c r="E60" s="1490"/>
      <c r="F60" s="1491"/>
      <c r="G60" s="1490"/>
      <c r="H60" s="1490"/>
      <c r="I60" s="1490"/>
      <c r="J60" s="1491"/>
      <c r="K60" s="1491"/>
      <c r="L60" s="1491"/>
      <c r="M60" s="1491"/>
      <c r="N60" s="1490"/>
      <c r="O60" s="1491"/>
      <c r="P60" s="1491"/>
      <c r="Q60" s="1491"/>
      <c r="R60" s="1490"/>
      <c r="S60" s="1491"/>
      <c r="T60" s="1490"/>
      <c r="U60" s="1491"/>
      <c r="V60" s="1491"/>
      <c r="W60" s="1491"/>
    </row>
    <row r="61" spans="1:23" ht="22.5" customHeight="1">
      <c r="A61" s="1492"/>
      <c r="B61" s="1489"/>
      <c r="C61" s="1491"/>
      <c r="D61" s="1491"/>
      <c r="E61" s="1490"/>
      <c r="F61" s="1491"/>
      <c r="G61" s="1490"/>
      <c r="H61" s="1490"/>
      <c r="I61" s="1490"/>
      <c r="J61" s="1491"/>
      <c r="K61" s="1491"/>
      <c r="L61" s="1491"/>
      <c r="M61" s="1491"/>
      <c r="N61" s="1490"/>
      <c r="O61" s="1491"/>
      <c r="P61" s="1491"/>
      <c r="Q61" s="1491"/>
      <c r="R61" s="1490"/>
      <c r="S61" s="1491"/>
      <c r="T61" s="1490"/>
      <c r="U61" s="1491"/>
      <c r="V61" s="1491"/>
      <c r="W61" s="1493"/>
    </row>
    <row r="62" spans="1:23" ht="22.5" customHeight="1">
      <c r="A62" s="1492"/>
      <c r="B62" s="1489"/>
      <c r="C62" s="1491"/>
      <c r="D62" s="1491"/>
      <c r="E62" s="1490"/>
      <c r="F62" s="1491"/>
      <c r="G62" s="1479"/>
      <c r="H62" s="1479"/>
      <c r="I62" s="1479"/>
      <c r="J62" s="1491"/>
      <c r="K62" s="1491"/>
      <c r="L62" s="1491"/>
      <c r="M62" s="1491"/>
      <c r="N62" s="1490"/>
      <c r="O62" s="1491"/>
      <c r="P62" s="1491"/>
      <c r="Q62" s="1491"/>
      <c r="R62" s="1490"/>
      <c r="S62" s="1491"/>
      <c r="T62" s="1490"/>
      <c r="U62" s="1491"/>
      <c r="V62" s="1491"/>
      <c r="W62" s="1493"/>
    </row>
    <row r="63" spans="1:23" ht="22.5" customHeight="1">
      <c r="A63" s="1492"/>
      <c r="B63" s="1489"/>
      <c r="C63" s="1491"/>
      <c r="D63" s="1491"/>
      <c r="E63" s="1491"/>
      <c r="F63" s="1491"/>
      <c r="G63" s="1490"/>
      <c r="H63" s="1490"/>
      <c r="I63" s="1490"/>
      <c r="J63" s="1491"/>
      <c r="K63" s="1491"/>
      <c r="L63" s="1491"/>
      <c r="M63" s="1491"/>
      <c r="N63" s="1491"/>
      <c r="O63" s="1491"/>
      <c r="P63" s="1491"/>
      <c r="Q63" s="1491"/>
      <c r="R63" s="1490"/>
      <c r="S63" s="1491"/>
      <c r="T63" s="1490"/>
      <c r="U63" s="1491"/>
      <c r="V63" s="1491"/>
      <c r="W63" s="1491"/>
    </row>
    <row r="64" spans="1:23" ht="22.5" customHeight="1">
      <c r="A64" s="1494"/>
      <c r="B64" s="1489"/>
      <c r="C64" s="1491"/>
      <c r="D64" s="1491"/>
      <c r="E64" s="1491"/>
      <c r="F64" s="1491"/>
      <c r="G64" s="1490"/>
      <c r="H64" s="1490"/>
      <c r="I64" s="1490"/>
      <c r="J64" s="1491"/>
      <c r="K64" s="1491"/>
      <c r="L64" s="1491"/>
      <c r="M64" s="1491"/>
      <c r="N64" s="1491"/>
      <c r="O64" s="1491"/>
      <c r="P64" s="1491"/>
      <c r="Q64" s="1491"/>
      <c r="R64" s="1490"/>
      <c r="S64" s="1491"/>
      <c r="T64" s="1490"/>
      <c r="U64" s="1491"/>
      <c r="V64" s="1491"/>
      <c r="W64" s="1491"/>
    </row>
    <row r="65" spans="1:23" ht="22.5" customHeight="1">
      <c r="A65" s="1495"/>
      <c r="B65" s="1496"/>
      <c r="C65" s="1497"/>
      <c r="D65" s="1497"/>
      <c r="E65" s="1497"/>
      <c r="F65" s="1497"/>
      <c r="G65" s="1498"/>
      <c r="H65" s="1498"/>
      <c r="I65" s="1498"/>
      <c r="J65" s="1497"/>
      <c r="K65" s="1497"/>
      <c r="L65" s="1497"/>
      <c r="M65" s="1497"/>
      <c r="N65" s="1497"/>
      <c r="O65" s="1497"/>
      <c r="P65" s="1497"/>
      <c r="Q65" s="1497"/>
      <c r="R65" s="1498"/>
      <c r="S65" s="1497"/>
      <c r="T65" s="1498"/>
      <c r="U65" s="1497"/>
      <c r="V65" s="1483"/>
      <c r="W65" s="1498"/>
    </row>
    <row r="66" spans="1:23" ht="13.5" customHeight="1">
      <c r="A66" s="1485"/>
      <c r="B66" s="1499"/>
      <c r="C66" s="1499"/>
      <c r="D66" s="1499"/>
      <c r="E66" s="1499"/>
      <c r="F66" s="1499"/>
      <c r="G66" s="1499"/>
      <c r="H66" s="1499"/>
      <c r="I66" s="1499"/>
      <c r="J66" s="1499"/>
      <c r="K66" s="1499"/>
      <c r="L66" s="1499"/>
      <c r="M66" s="1499"/>
      <c r="N66" s="1499"/>
      <c r="O66" s="1499"/>
      <c r="P66" s="1499"/>
      <c r="Q66" s="1499"/>
      <c r="R66" s="1499"/>
      <c r="S66" s="1499"/>
      <c r="T66" s="1499"/>
      <c r="U66" s="1499"/>
      <c r="V66" s="1499"/>
      <c r="W66" s="1499"/>
    </row>
    <row r="67" spans="1:23" ht="20.25" customHeight="1">
      <c r="A67" s="1235"/>
      <c r="B67" s="1500"/>
      <c r="C67" s="1500"/>
      <c r="D67" s="1500"/>
      <c r="E67" s="1500"/>
      <c r="F67" s="1500"/>
      <c r="G67" s="1500"/>
      <c r="H67" s="1500"/>
      <c r="I67" s="1500"/>
      <c r="J67" s="1500"/>
      <c r="K67" s="1500"/>
      <c r="L67" s="1500"/>
      <c r="M67" s="1500"/>
      <c r="N67" s="1500"/>
      <c r="O67" s="1500"/>
      <c r="P67" s="1500"/>
      <c r="Q67" s="1500"/>
      <c r="R67" s="1934"/>
      <c r="S67" s="1934"/>
      <c r="T67" s="1934"/>
      <c r="U67" s="1934"/>
      <c r="V67" s="1934"/>
      <c r="W67" s="1500"/>
    </row>
    <row r="68" spans="1:23" ht="20.25" customHeight="1">
      <c r="A68" s="1468"/>
      <c r="B68" s="1935"/>
      <c r="C68" s="1935"/>
      <c r="D68" s="1935"/>
      <c r="E68" s="1501"/>
      <c r="F68" s="1501"/>
      <c r="G68" s="1501"/>
      <c r="H68" s="1501"/>
      <c r="I68" s="1501"/>
      <c r="J68" s="1501"/>
      <c r="K68" s="1501"/>
      <c r="L68" s="1501"/>
      <c r="M68" s="1501"/>
      <c r="N68" s="1501"/>
      <c r="O68" s="1501"/>
      <c r="P68" s="1501"/>
      <c r="Q68" s="1501"/>
      <c r="R68" s="1935"/>
      <c r="S68" s="1935"/>
      <c r="T68" s="1935"/>
      <c r="U68" s="1935"/>
      <c r="V68" s="1935"/>
      <c r="W68" s="1501"/>
    </row>
    <row r="69" spans="1:23" ht="20.25" customHeight="1">
      <c r="A69" s="1468"/>
      <c r="B69" s="1502"/>
      <c r="C69" s="1502"/>
      <c r="D69" s="1502"/>
      <c r="E69" s="1501"/>
      <c r="F69" s="1501"/>
      <c r="G69" s="1501"/>
      <c r="H69" s="1501"/>
      <c r="I69" s="1501"/>
      <c r="J69" s="1501"/>
      <c r="K69" s="1501"/>
      <c r="L69" s="1501"/>
      <c r="M69" s="1501"/>
      <c r="N69" s="1501"/>
      <c r="O69" s="1501"/>
      <c r="P69" s="1501"/>
      <c r="Q69" s="1501"/>
      <c r="R69" s="1502"/>
      <c r="S69" s="1502"/>
      <c r="T69" s="1502"/>
      <c r="U69" s="1502"/>
      <c r="V69" s="1502"/>
      <c r="W69" s="1501"/>
    </row>
    <row r="70" spans="1:23" ht="18.75">
      <c r="A70" s="1468"/>
      <c r="B70" s="1501"/>
      <c r="C70" s="1501"/>
      <c r="D70" s="1501"/>
      <c r="E70" s="1501"/>
      <c r="F70" s="1501"/>
      <c r="G70" s="1501"/>
      <c r="H70" s="1501"/>
      <c r="I70" s="1501"/>
      <c r="J70" s="1501"/>
      <c r="K70" s="1501"/>
      <c r="L70" s="1501"/>
      <c r="M70" s="1501"/>
      <c r="N70" s="1501"/>
      <c r="O70" s="1501"/>
      <c r="P70" s="1501"/>
      <c r="Q70" s="1501"/>
      <c r="R70" s="1501"/>
      <c r="S70" s="1501"/>
      <c r="T70" s="1501"/>
      <c r="U70" s="1501"/>
      <c r="V70" s="1501"/>
      <c r="W70" s="1501"/>
    </row>
    <row r="71" spans="1:23" ht="18.75">
      <c r="A71" s="1468"/>
      <c r="B71" s="1468"/>
      <c r="C71" s="1468"/>
      <c r="D71" s="1468"/>
      <c r="E71" s="1468"/>
      <c r="F71" s="1468"/>
      <c r="G71" s="1468"/>
      <c r="H71" s="1468"/>
      <c r="I71" s="1468"/>
      <c r="J71" s="1527"/>
      <c r="K71" s="1527"/>
      <c r="L71" s="1527"/>
      <c r="M71" s="1468"/>
      <c r="N71" s="1468"/>
      <c r="O71" s="1468"/>
      <c r="P71" s="1468"/>
      <c r="Q71" s="1468"/>
      <c r="R71" s="1468"/>
      <c r="S71" s="1468"/>
      <c r="T71" s="1468"/>
      <c r="U71" s="1468"/>
      <c r="V71" s="1468"/>
      <c r="W71" s="1468"/>
    </row>
    <row r="72" spans="1:23" ht="18.75">
      <c r="A72" s="1468"/>
      <c r="B72" s="1468"/>
      <c r="C72" s="1468"/>
      <c r="D72" s="1468"/>
      <c r="E72" s="1468"/>
      <c r="F72" s="1468"/>
      <c r="G72" s="1468"/>
      <c r="H72" s="1468"/>
      <c r="I72" s="1468"/>
      <c r="J72" s="1468"/>
      <c r="K72" s="1468"/>
      <c r="L72" s="1468"/>
      <c r="M72" s="1468"/>
      <c r="N72" s="1468"/>
      <c r="O72" s="1468"/>
      <c r="P72" s="1468"/>
      <c r="Q72" s="1468"/>
      <c r="R72" s="1468"/>
      <c r="S72" s="1468"/>
      <c r="T72" s="1468"/>
      <c r="U72" s="1468"/>
      <c r="V72" s="1468"/>
      <c r="W72" s="1468"/>
    </row>
    <row r="73" spans="1:23" ht="18.75">
      <c r="A73" s="1917"/>
      <c r="B73" s="1917"/>
      <c r="C73" s="1917"/>
      <c r="D73" s="1917"/>
      <c r="E73" s="1917"/>
      <c r="F73" s="1468"/>
      <c r="G73" s="1468"/>
      <c r="H73" s="1468"/>
      <c r="I73" s="1468"/>
      <c r="J73" s="1468"/>
      <c r="K73" s="1468"/>
      <c r="L73" s="1468"/>
      <c r="M73" s="1468"/>
      <c r="N73" s="1468"/>
      <c r="O73" s="1468"/>
      <c r="P73" s="1468"/>
      <c r="Q73" s="1468"/>
      <c r="R73" s="1917"/>
      <c r="S73" s="1917"/>
      <c r="T73" s="1917"/>
      <c r="U73" s="1917"/>
      <c r="V73" s="1917"/>
      <c r="W73" s="1468"/>
    </row>
    <row r="76" spans="1:23" ht="17.25">
      <c r="A76" s="1932"/>
      <c r="B76" s="1932"/>
      <c r="C76" s="1932"/>
      <c r="D76" s="1474"/>
      <c r="E76" s="1474"/>
      <c r="F76" s="1474"/>
      <c r="G76" s="1474"/>
      <c r="H76" s="1474"/>
      <c r="I76" s="1474"/>
      <c r="J76" s="1474"/>
      <c r="K76" s="1474"/>
      <c r="L76" s="1474"/>
      <c r="M76" s="1474"/>
      <c r="N76" s="1474"/>
      <c r="O76" s="1474"/>
      <c r="P76" s="1932"/>
      <c r="Q76" s="1932"/>
      <c r="R76" s="1932"/>
      <c r="S76" s="1932"/>
      <c r="T76" s="1932"/>
      <c r="U76" s="1932"/>
      <c r="V76" s="1932"/>
      <c r="W76" s="1932"/>
    </row>
    <row r="77" spans="1:23" ht="17.25">
      <c r="A77" s="1932"/>
      <c r="B77" s="1932"/>
      <c r="C77" s="1932"/>
      <c r="D77" s="1474"/>
      <c r="E77" s="1474"/>
      <c r="F77" s="1474"/>
      <c r="G77" s="1474"/>
      <c r="H77" s="1474"/>
      <c r="I77" s="1474"/>
      <c r="J77" s="1474"/>
      <c r="K77" s="1474"/>
      <c r="L77" s="1474"/>
      <c r="M77" s="1474"/>
      <c r="N77" s="1474"/>
      <c r="O77" s="1474"/>
      <c r="P77" s="1933"/>
      <c r="Q77" s="1933"/>
      <c r="R77" s="1933"/>
      <c r="S77" s="1933"/>
      <c r="T77" s="1933"/>
      <c r="U77" s="1933"/>
      <c r="V77" s="1933"/>
      <c r="W77" s="1933"/>
    </row>
    <row r="78" spans="1:23" ht="18.75">
      <c r="A78" s="1474"/>
      <c r="B78" s="1474"/>
      <c r="C78" s="1474"/>
      <c r="D78" s="1474"/>
      <c r="E78" s="1474"/>
      <c r="F78" s="1474"/>
      <c r="G78" s="1474"/>
      <c r="H78" s="1474"/>
      <c r="I78" s="1474"/>
      <c r="J78" s="1474"/>
      <c r="K78" s="1474"/>
      <c r="L78" s="1474"/>
      <c r="M78" s="1474"/>
      <c r="N78" s="1474"/>
      <c r="O78" s="1474"/>
      <c r="P78" s="1474"/>
      <c r="Q78" s="1474"/>
      <c r="R78" s="1927"/>
      <c r="S78" s="1927"/>
      <c r="T78" s="1927"/>
      <c r="U78" s="1927"/>
      <c r="V78" s="1927"/>
      <c r="W78" s="1474"/>
    </row>
    <row r="79" spans="1:23" ht="20.25">
      <c r="A79" s="1936"/>
      <c r="B79" s="1936"/>
      <c r="C79" s="1936"/>
      <c r="D79" s="1936"/>
      <c r="E79" s="1936"/>
      <c r="F79" s="1936"/>
      <c r="G79" s="1936"/>
      <c r="H79" s="1936"/>
      <c r="I79" s="1936"/>
      <c r="J79" s="1936"/>
      <c r="K79" s="1936"/>
      <c r="L79" s="1936"/>
      <c r="M79" s="1936"/>
      <c r="N79" s="1936"/>
      <c r="O79" s="1936"/>
      <c r="P79" s="1936"/>
      <c r="Q79" s="1936"/>
      <c r="R79" s="1936"/>
      <c r="S79" s="1936"/>
      <c r="T79" s="1936"/>
      <c r="U79" s="1936"/>
      <c r="V79" s="1936"/>
      <c r="W79" s="1936"/>
    </row>
    <row r="80" spans="1:23" ht="18.75">
      <c r="A80" s="1917"/>
      <c r="B80" s="1917"/>
      <c r="C80" s="1917"/>
      <c r="D80" s="1917"/>
      <c r="E80" s="1917"/>
      <c r="F80" s="1917"/>
      <c r="G80" s="1917"/>
      <c r="H80" s="1917"/>
      <c r="I80" s="1917"/>
      <c r="J80" s="1917"/>
      <c r="K80" s="1917"/>
      <c r="L80" s="1917"/>
      <c r="M80" s="1917"/>
      <c r="N80" s="1917"/>
      <c r="O80" s="1917"/>
      <c r="P80" s="1917"/>
      <c r="Q80" s="1917"/>
      <c r="R80" s="1917"/>
      <c r="S80" s="1917"/>
      <c r="T80" s="1917"/>
      <c r="U80" s="1917"/>
      <c r="V80" s="1917"/>
      <c r="W80" s="1917"/>
    </row>
    <row r="81" ht="14.25" customHeight="1"/>
    <row r="82" spans="1:23" ht="18">
      <c r="A82" s="1928"/>
      <c r="B82" s="1930"/>
      <c r="C82" s="1931"/>
      <c r="D82" s="1931"/>
      <c r="E82" s="1931"/>
      <c r="F82" s="1931"/>
      <c r="G82" s="1931"/>
      <c r="H82" s="1503"/>
      <c r="I82" s="1503"/>
      <c r="J82" s="1930"/>
      <c r="K82" s="1528"/>
      <c r="L82" s="1528"/>
      <c r="M82" s="1918"/>
      <c r="N82" s="1919"/>
      <c r="O82" s="1918"/>
      <c r="P82" s="1919"/>
      <c r="Q82" s="1918"/>
      <c r="R82" s="1919"/>
      <c r="S82" s="1918"/>
      <c r="T82" s="1919"/>
      <c r="U82" s="1922"/>
      <c r="V82" s="1922"/>
      <c r="W82" s="1919"/>
    </row>
    <row r="83" spans="1:23" ht="54" customHeight="1">
      <c r="A83" s="1929"/>
      <c r="B83" s="1924"/>
      <c r="C83" s="1924"/>
      <c r="D83" s="1926"/>
      <c r="E83" s="1926"/>
      <c r="F83" s="1926"/>
      <c r="G83" s="1926"/>
      <c r="H83" s="1504"/>
      <c r="I83" s="1504"/>
      <c r="J83" s="1924"/>
      <c r="K83" s="1529"/>
      <c r="L83" s="1529"/>
      <c r="M83" s="1920"/>
      <c r="N83" s="1921"/>
      <c r="O83" s="1920"/>
      <c r="P83" s="1921"/>
      <c r="Q83" s="1920"/>
      <c r="R83" s="1921"/>
      <c r="S83" s="1920"/>
      <c r="T83" s="1921"/>
      <c r="U83" s="1923"/>
      <c r="V83" s="1923"/>
      <c r="W83" s="1921"/>
    </row>
    <row r="84" spans="1:23" ht="38.25" customHeight="1">
      <c r="A84" s="1929"/>
      <c r="B84" s="1924"/>
      <c r="C84" s="1925"/>
      <c r="D84" s="1505"/>
      <c r="E84" s="1505"/>
      <c r="F84" s="1505"/>
      <c r="G84" s="1505"/>
      <c r="H84" s="1505"/>
      <c r="I84" s="1505"/>
      <c r="J84" s="1925"/>
      <c r="K84" s="1530"/>
      <c r="L84" s="1530"/>
      <c r="M84" s="1505"/>
      <c r="N84" s="1505"/>
      <c r="O84" s="1505"/>
      <c r="P84" s="1505"/>
      <c r="Q84" s="1505"/>
      <c r="R84" s="1505"/>
      <c r="S84" s="1505"/>
      <c r="T84" s="1505"/>
      <c r="U84" s="1505"/>
      <c r="V84" s="1505"/>
      <c r="W84" s="1505"/>
    </row>
    <row r="85" spans="1:23" ht="21.75" customHeight="1">
      <c r="A85" s="1506"/>
      <c r="B85" s="1507"/>
      <c r="C85" s="1508"/>
      <c r="D85" s="1508"/>
      <c r="E85" s="1508"/>
      <c r="F85" s="1508"/>
      <c r="G85" s="1509"/>
      <c r="H85" s="1509"/>
      <c r="I85" s="1509"/>
      <c r="J85" s="1508"/>
      <c r="K85" s="1508"/>
      <c r="L85" s="1508"/>
      <c r="M85" s="1508"/>
      <c r="N85" s="1509"/>
      <c r="O85" s="1508"/>
      <c r="P85" s="1508"/>
      <c r="Q85" s="1508"/>
      <c r="R85" s="1509"/>
      <c r="S85" s="1508"/>
      <c r="T85" s="1509"/>
      <c r="U85" s="1508"/>
      <c r="V85" s="1508"/>
      <c r="W85" s="1508"/>
    </row>
    <row r="86" spans="1:23" ht="18.75" customHeight="1">
      <c r="A86" s="1510"/>
      <c r="B86" s="1511"/>
      <c r="C86" s="1508"/>
      <c r="D86" s="1508"/>
      <c r="E86" s="1508"/>
      <c r="F86" s="1508"/>
      <c r="G86" s="1509"/>
      <c r="H86" s="1509"/>
      <c r="I86" s="1509"/>
      <c r="J86" s="1508"/>
      <c r="K86" s="1508"/>
      <c r="L86" s="1508"/>
      <c r="M86" s="1508"/>
      <c r="N86" s="1509"/>
      <c r="O86" s="1508"/>
      <c r="P86" s="1508"/>
      <c r="Q86" s="1508"/>
      <c r="R86" s="1509"/>
      <c r="S86" s="1508"/>
      <c r="T86" s="1509"/>
      <c r="U86" s="1508"/>
      <c r="V86" s="1508"/>
      <c r="W86" s="1508"/>
    </row>
    <row r="87" spans="1:23" ht="16.5">
      <c r="A87" s="1510"/>
      <c r="B87" s="1511"/>
      <c r="C87" s="1508"/>
      <c r="D87" s="1508"/>
      <c r="E87" s="1508"/>
      <c r="F87" s="1508"/>
      <c r="G87" s="1509"/>
      <c r="H87" s="1509"/>
      <c r="I87" s="1509"/>
      <c r="J87" s="1508"/>
      <c r="K87" s="1508"/>
      <c r="L87" s="1508"/>
      <c r="M87" s="1508"/>
      <c r="N87" s="1509"/>
      <c r="O87" s="1508"/>
      <c r="P87" s="1508"/>
      <c r="Q87" s="1508"/>
      <c r="R87" s="1509"/>
      <c r="S87" s="1508"/>
      <c r="T87" s="1509"/>
      <c r="U87" s="1508"/>
      <c r="V87" s="1508"/>
      <c r="W87" s="1509"/>
    </row>
    <row r="88" spans="1:23" ht="16.5">
      <c r="A88" s="1510"/>
      <c r="B88" s="1511"/>
      <c r="C88" s="1508"/>
      <c r="D88" s="1508"/>
      <c r="E88" s="1508"/>
      <c r="F88" s="1508"/>
      <c r="G88" s="1509"/>
      <c r="H88" s="1509"/>
      <c r="I88" s="1509"/>
      <c r="J88" s="1508"/>
      <c r="K88" s="1508"/>
      <c r="L88" s="1508"/>
      <c r="M88" s="1508"/>
      <c r="N88" s="1509"/>
      <c r="O88" s="1508"/>
      <c r="P88" s="1508"/>
      <c r="Q88" s="1508"/>
      <c r="R88" s="1509"/>
      <c r="S88" s="1508"/>
      <c r="T88" s="1509"/>
      <c r="U88" s="1508"/>
      <c r="V88" s="1508"/>
      <c r="W88" s="1508"/>
    </row>
    <row r="89" spans="1:23" ht="16.5">
      <c r="A89" s="1510"/>
      <c r="B89" s="1511"/>
      <c r="C89" s="1508"/>
      <c r="D89" s="1508"/>
      <c r="E89" s="1508"/>
      <c r="F89" s="1508"/>
      <c r="G89" s="1509"/>
      <c r="H89" s="1509"/>
      <c r="I89" s="1509"/>
      <c r="J89" s="1508"/>
      <c r="K89" s="1508"/>
      <c r="L89" s="1508"/>
      <c r="M89" s="1508"/>
      <c r="N89" s="1509"/>
      <c r="O89" s="1508"/>
      <c r="P89" s="1508"/>
      <c r="Q89" s="1508"/>
      <c r="R89" s="1509"/>
      <c r="S89" s="1508"/>
      <c r="T89" s="1509"/>
      <c r="U89" s="1508"/>
      <c r="V89" s="1508"/>
      <c r="W89" s="1512"/>
    </row>
    <row r="90" spans="1:23" ht="16.5">
      <c r="A90" s="1510"/>
      <c r="B90" s="1511"/>
      <c r="C90" s="1508"/>
      <c r="D90" s="1508"/>
      <c r="E90" s="1508"/>
      <c r="F90" s="1508"/>
      <c r="G90" s="1513"/>
      <c r="H90" s="1513"/>
      <c r="I90" s="1513"/>
      <c r="J90" s="1508"/>
      <c r="K90" s="1508"/>
      <c r="L90" s="1508"/>
      <c r="M90" s="1508"/>
      <c r="N90" s="1512"/>
      <c r="O90" s="1508"/>
      <c r="P90" s="1508"/>
      <c r="Q90" s="1508"/>
      <c r="R90" s="1509"/>
      <c r="S90" s="1508"/>
      <c r="T90" s="1509"/>
      <c r="U90" s="1508"/>
      <c r="V90" s="1508"/>
      <c r="W90" s="1512"/>
    </row>
    <row r="91" spans="1:23" ht="16.5">
      <c r="A91" s="1510"/>
      <c r="B91" s="1511"/>
      <c r="C91" s="1508"/>
      <c r="D91" s="1508"/>
      <c r="E91" s="1508"/>
      <c r="F91" s="1508"/>
      <c r="G91" s="1509"/>
      <c r="H91" s="1509"/>
      <c r="I91" s="1509"/>
      <c r="J91" s="1508"/>
      <c r="K91" s="1508"/>
      <c r="L91" s="1508"/>
      <c r="M91" s="1508"/>
      <c r="N91" s="1508"/>
      <c r="O91" s="1508"/>
      <c r="P91" s="1508"/>
      <c r="Q91" s="1508"/>
      <c r="R91" s="1509"/>
      <c r="S91" s="1508"/>
      <c r="T91" s="1509"/>
      <c r="U91" s="1508"/>
      <c r="V91" s="1508"/>
      <c r="W91" s="1508"/>
    </row>
    <row r="92" spans="1:23" ht="19.5" customHeight="1">
      <c r="A92" s="1514"/>
      <c r="B92" s="1515"/>
      <c r="C92" s="1519"/>
      <c r="D92" s="1519"/>
      <c r="E92" s="1516"/>
      <c r="F92" s="1519"/>
      <c r="G92" s="1517"/>
      <c r="H92" s="1518"/>
      <c r="I92" s="1518"/>
      <c r="J92" s="1519"/>
      <c r="K92" s="1519"/>
      <c r="L92" s="1519"/>
      <c r="M92" s="1519"/>
      <c r="N92" s="1516"/>
      <c r="O92" s="1519"/>
      <c r="P92" s="1516"/>
      <c r="Q92" s="1519"/>
      <c r="R92" s="1517"/>
      <c r="S92" s="1519"/>
      <c r="T92" s="1517"/>
      <c r="U92" s="1508"/>
      <c r="V92" s="1519"/>
      <c r="W92" s="1519"/>
    </row>
    <row r="93" spans="1:23" ht="22.5" customHeight="1">
      <c r="A93" s="1520"/>
      <c r="B93" s="1520"/>
      <c r="C93" s="1521"/>
      <c r="D93" s="1521"/>
      <c r="E93" s="1521"/>
      <c r="F93" s="1521"/>
      <c r="G93" s="1522"/>
      <c r="H93" s="1522"/>
      <c r="I93" s="1522"/>
      <c r="J93" s="1521"/>
      <c r="K93" s="1521"/>
      <c r="L93" s="1521"/>
      <c r="M93" s="1521"/>
      <c r="N93" s="1521"/>
      <c r="O93" s="1521"/>
      <c r="P93" s="1521"/>
      <c r="Q93" s="1521"/>
      <c r="R93" s="1522"/>
      <c r="S93" s="1521"/>
      <c r="T93" s="1522"/>
      <c r="U93" s="1521"/>
      <c r="V93" s="1531"/>
      <c r="W93" s="1523"/>
    </row>
    <row r="94" spans="1:23" ht="18">
      <c r="A94" s="1485"/>
      <c r="B94" s="1485"/>
      <c r="C94" s="1485"/>
      <c r="D94" s="1485"/>
      <c r="E94" s="1485"/>
      <c r="F94" s="1485"/>
      <c r="G94" s="1485"/>
      <c r="H94" s="1485"/>
      <c r="I94" s="1485"/>
      <c r="J94" s="1485"/>
      <c r="K94" s="1485"/>
      <c r="L94" s="1485"/>
      <c r="M94" s="1485"/>
      <c r="N94" s="1485"/>
      <c r="O94" s="1485"/>
      <c r="P94" s="1485"/>
      <c r="Q94" s="1485"/>
      <c r="R94" s="1485"/>
      <c r="S94" s="1485"/>
      <c r="T94" s="1485"/>
      <c r="U94" s="1485"/>
      <c r="V94" s="1485"/>
      <c r="W94" s="1485"/>
    </row>
    <row r="95" spans="1:23" ht="18.75">
      <c r="A95" s="1235"/>
      <c r="B95" s="1235"/>
      <c r="C95" s="1235"/>
      <c r="D95" s="1235"/>
      <c r="E95" s="1235"/>
      <c r="F95" s="1235"/>
      <c r="G95" s="1235"/>
      <c r="H95" s="1235"/>
      <c r="I95" s="1235"/>
      <c r="J95" s="1235"/>
      <c r="K95" s="1235"/>
      <c r="L95" s="1235"/>
      <c r="M95" s="1235"/>
      <c r="N95" s="1235"/>
      <c r="O95" s="1235"/>
      <c r="P95" s="1235"/>
      <c r="Q95" s="1235"/>
      <c r="R95" s="1927"/>
      <c r="S95" s="1927"/>
      <c r="T95" s="1927"/>
      <c r="U95" s="1927"/>
      <c r="V95" s="1927"/>
      <c r="W95" s="1235"/>
    </row>
    <row r="96" spans="1:23" ht="18.75">
      <c r="A96" s="1468"/>
      <c r="B96" s="1917"/>
      <c r="C96" s="1917"/>
      <c r="D96" s="1917"/>
      <c r="E96" s="1468"/>
      <c r="F96" s="1468"/>
      <c r="G96" s="1468"/>
      <c r="H96" s="1468"/>
      <c r="I96" s="1468"/>
      <c r="J96" s="1468"/>
      <c r="K96" s="1468"/>
      <c r="L96" s="1468"/>
      <c r="M96" s="1468"/>
      <c r="N96" s="1468"/>
      <c r="O96" s="1468"/>
      <c r="P96" s="1468"/>
      <c r="Q96" s="1468"/>
      <c r="R96" s="1917"/>
      <c r="S96" s="1917"/>
      <c r="T96" s="1917"/>
      <c r="U96" s="1917"/>
      <c r="V96" s="1917"/>
      <c r="W96" s="1468"/>
    </row>
    <row r="97" spans="1:23" ht="18.75">
      <c r="A97" s="1468"/>
      <c r="B97" s="1468"/>
      <c r="C97" s="1468"/>
      <c r="D97" s="1468"/>
      <c r="E97" s="1468"/>
      <c r="F97" s="1468"/>
      <c r="G97" s="1468"/>
      <c r="H97" s="1468"/>
      <c r="I97" s="1468"/>
      <c r="J97" s="1468"/>
      <c r="K97" s="1468"/>
      <c r="L97" s="1468"/>
      <c r="M97" s="1468"/>
      <c r="N97" s="1468"/>
      <c r="O97" s="1468"/>
      <c r="P97" s="1468"/>
      <c r="Q97" s="1468"/>
      <c r="R97" s="1468"/>
      <c r="S97" s="1468"/>
      <c r="T97" s="1468"/>
      <c r="U97" s="1468"/>
      <c r="V97" s="1468"/>
      <c r="W97" s="1468"/>
    </row>
    <row r="98" spans="1:23" ht="18.75">
      <c r="A98" s="1468"/>
      <c r="B98" s="1468"/>
      <c r="C98" s="1468"/>
      <c r="D98" s="1468"/>
      <c r="E98" s="1468"/>
      <c r="F98" s="1468"/>
      <c r="G98" s="1468"/>
      <c r="H98" s="1468"/>
      <c r="I98" s="1468"/>
      <c r="J98" s="1468"/>
      <c r="K98" s="1468"/>
      <c r="L98" s="1468"/>
      <c r="M98" s="1468"/>
      <c r="N98" s="1468"/>
      <c r="O98" s="1468"/>
      <c r="P98" s="1468"/>
      <c r="Q98" s="1468"/>
      <c r="R98" s="1468"/>
      <c r="S98" s="1468"/>
      <c r="T98" s="1468"/>
      <c r="U98" s="1468"/>
      <c r="V98" s="1468"/>
      <c r="W98" s="1468"/>
    </row>
    <row r="99" spans="1:23" ht="18.75">
      <c r="A99" s="1468"/>
      <c r="B99" s="1468"/>
      <c r="C99" s="1468"/>
      <c r="D99" s="1468"/>
      <c r="E99" s="1468"/>
      <c r="F99" s="1468"/>
      <c r="G99" s="1468"/>
      <c r="H99" s="1468"/>
      <c r="I99" s="1468"/>
      <c r="J99" s="1468"/>
      <c r="K99" s="1468"/>
      <c r="L99" s="1468"/>
      <c r="M99" s="1468"/>
      <c r="N99" s="1468"/>
      <c r="O99" s="1468"/>
      <c r="P99" s="1468"/>
      <c r="Q99" s="1468"/>
      <c r="R99" s="1468"/>
      <c r="S99" s="1468"/>
      <c r="T99" s="1468"/>
      <c r="U99" s="1468"/>
      <c r="V99" s="1468"/>
      <c r="W99" s="1468"/>
    </row>
    <row r="100" spans="1:23" ht="18.75">
      <c r="A100" s="1468"/>
      <c r="B100" s="1468"/>
      <c r="C100" s="1468"/>
      <c r="D100" s="1468"/>
      <c r="E100" s="1468"/>
      <c r="F100" s="1468"/>
      <c r="G100" s="1468"/>
      <c r="H100" s="1468"/>
      <c r="I100" s="1468"/>
      <c r="J100" s="1468"/>
      <c r="K100" s="1468"/>
      <c r="L100" s="1468"/>
      <c r="M100" s="1468"/>
      <c r="N100" s="1468"/>
      <c r="O100" s="1468"/>
      <c r="P100" s="1468"/>
      <c r="Q100" s="1468"/>
      <c r="R100" s="1468"/>
      <c r="S100" s="1468"/>
      <c r="T100" s="1468"/>
      <c r="U100" s="1468"/>
      <c r="V100" s="1468"/>
      <c r="W100" s="1468"/>
    </row>
    <row r="101" spans="1:23" ht="18.75">
      <c r="A101" s="1917"/>
      <c r="B101" s="1917"/>
      <c r="C101" s="1917"/>
      <c r="D101" s="1917"/>
      <c r="E101" s="1917"/>
      <c r="F101" s="1468"/>
      <c r="G101" s="1468"/>
      <c r="H101" s="1468"/>
      <c r="I101" s="1468"/>
      <c r="J101" s="1468"/>
      <c r="K101" s="1468"/>
      <c r="L101" s="1468"/>
      <c r="M101" s="1468"/>
      <c r="N101" s="1468"/>
      <c r="O101" s="1468"/>
      <c r="P101" s="1468"/>
      <c r="Q101" s="1468"/>
      <c r="R101" s="1917"/>
      <c r="S101" s="1917"/>
      <c r="T101" s="1917"/>
      <c r="U101" s="1917"/>
      <c r="V101" s="1917"/>
      <c r="W101" s="1468"/>
    </row>
  </sheetData>
  <sheetProtection/>
  <mergeCells count="103">
    <mergeCell ref="H3:I4"/>
    <mergeCell ref="A1:W1"/>
    <mergeCell ref="A3:A5"/>
    <mergeCell ref="B3:B5"/>
    <mergeCell ref="C3:G3"/>
    <mergeCell ref="J3:J5"/>
    <mergeCell ref="M3:N4"/>
    <mergeCell ref="O3:P4"/>
    <mergeCell ref="U3:U5"/>
    <mergeCell ref="S3:T4"/>
    <mergeCell ref="V15:W15"/>
    <mergeCell ref="A13:B13"/>
    <mergeCell ref="V3:V5"/>
    <mergeCell ref="B16:V16"/>
    <mergeCell ref="L3:L5"/>
    <mergeCell ref="K3:K5"/>
    <mergeCell ref="B14:E14"/>
    <mergeCell ref="J14:M14"/>
    <mergeCell ref="F4:G4"/>
    <mergeCell ref="S28:T29"/>
    <mergeCell ref="U28:U29"/>
    <mergeCell ref="V28:W29"/>
    <mergeCell ref="C29:C30"/>
    <mergeCell ref="D29:E29"/>
    <mergeCell ref="F29:G29"/>
    <mergeCell ref="C28:G28"/>
    <mergeCell ref="J28:J30"/>
    <mergeCell ref="M28:N29"/>
    <mergeCell ref="O28:P29"/>
    <mergeCell ref="Q28:R29"/>
    <mergeCell ref="C4:C5"/>
    <mergeCell ref="D4:E4"/>
    <mergeCell ref="R23:V23"/>
    <mergeCell ref="A25:W25"/>
    <mergeCell ref="Q3:R4"/>
    <mergeCell ref="R14:V14"/>
    <mergeCell ref="B19:E19"/>
    <mergeCell ref="R19:V19"/>
    <mergeCell ref="F14:G14"/>
    <mergeCell ref="A21:C21"/>
    <mergeCell ref="P21:W21"/>
    <mergeCell ref="V17:W17"/>
    <mergeCell ref="H15:I15"/>
    <mergeCell ref="C55:C56"/>
    <mergeCell ref="D55:E55"/>
    <mergeCell ref="F55:G55"/>
    <mergeCell ref="Q54:R55"/>
    <mergeCell ref="S54:T55"/>
    <mergeCell ref="A22:C22"/>
    <mergeCell ref="P22:W22"/>
    <mergeCell ref="A26:W26"/>
    <mergeCell ref="A28:A30"/>
    <mergeCell ref="B28:B30"/>
    <mergeCell ref="A51:W51"/>
    <mergeCell ref="A52:W52"/>
    <mergeCell ref="A54:A56"/>
    <mergeCell ref="B54:B56"/>
    <mergeCell ref="C54:G54"/>
    <mergeCell ref="J54:J56"/>
    <mergeCell ref="M54:N55"/>
    <mergeCell ref="O54:P55"/>
    <mergeCell ref="U54:U55"/>
    <mergeCell ref="V54:W55"/>
    <mergeCell ref="A76:C76"/>
    <mergeCell ref="P76:W76"/>
    <mergeCell ref="A77:C77"/>
    <mergeCell ref="P77:W77"/>
    <mergeCell ref="R78:V78"/>
    <mergeCell ref="B41:D41"/>
    <mergeCell ref="R41:V41"/>
    <mergeCell ref="B45:D45"/>
    <mergeCell ref="S45:U45"/>
    <mergeCell ref="R50:V50"/>
    <mergeCell ref="C82:G82"/>
    <mergeCell ref="R46:V46"/>
    <mergeCell ref="A48:C48"/>
    <mergeCell ref="P48:W48"/>
    <mergeCell ref="A49:C49"/>
    <mergeCell ref="P49:W49"/>
    <mergeCell ref="R67:V67"/>
    <mergeCell ref="B68:D68"/>
    <mergeCell ref="R68:V68"/>
    <mergeCell ref="A79:W79"/>
    <mergeCell ref="O82:P83"/>
    <mergeCell ref="R96:V96"/>
    <mergeCell ref="A82:A84"/>
    <mergeCell ref="Q82:R83"/>
    <mergeCell ref="M82:N83"/>
    <mergeCell ref="A73:E73"/>
    <mergeCell ref="R73:V73"/>
    <mergeCell ref="B82:B84"/>
    <mergeCell ref="J82:J84"/>
    <mergeCell ref="A80:W80"/>
    <mergeCell ref="B96:D96"/>
    <mergeCell ref="A101:E101"/>
    <mergeCell ref="R101:V101"/>
    <mergeCell ref="S82:T83"/>
    <mergeCell ref="U82:U83"/>
    <mergeCell ref="V82:W83"/>
    <mergeCell ref="C83:C84"/>
    <mergeCell ref="D83:E83"/>
    <mergeCell ref="R95:V95"/>
    <mergeCell ref="F83:G83"/>
  </mergeCells>
  <printOptions/>
  <pageMargins left="0.33" right="0.19" top="0.64" bottom="0.63" header="0.42" footer="0.5"/>
  <pageSetup horizontalDpi="600" verticalDpi="600" orientation="landscape" paperSize="9" r:id="rId1"/>
  <ignoredErrors>
    <ignoredError sqref="E13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Z37"/>
  <sheetViews>
    <sheetView zoomScalePageLayoutView="0" workbookViewId="0" topLeftCell="A1">
      <selection activeCell="T12" sqref="T12"/>
    </sheetView>
  </sheetViews>
  <sheetFormatPr defaultColWidth="8.8984375" defaultRowHeight="15"/>
  <cols>
    <col min="1" max="1" width="3.5" style="1219" customWidth="1"/>
    <col min="2" max="2" width="19.19921875" style="1219" customWidth="1"/>
    <col min="3" max="4" width="9" style="773" customWidth="1"/>
    <col min="5" max="5" width="8.19921875" style="773" customWidth="1"/>
    <col min="6" max="6" width="8.8984375" style="773" customWidth="1"/>
    <col min="7" max="8" width="6.59765625" style="773" customWidth="1"/>
    <col min="9" max="9" width="6.09765625" style="1166" customWidth="1"/>
    <col min="10" max="10" width="6.09765625" style="773" customWidth="1"/>
    <col min="11" max="11" width="6.5" style="773" customWidth="1"/>
    <col min="12" max="12" width="6.3984375" style="773" customWidth="1"/>
    <col min="13" max="13" width="5.19921875" style="773" customWidth="1"/>
    <col min="14" max="14" width="6" style="773" customWidth="1"/>
    <col min="15" max="15" width="6.3984375" style="773" customWidth="1"/>
    <col min="16" max="16" width="6.69921875" style="773" customWidth="1"/>
    <col min="17" max="17" width="5.59765625" style="1219" customWidth="1"/>
    <col min="18" max="18" width="8.8984375" style="1219" customWidth="1"/>
    <col min="19" max="20" width="9" style="773" customWidth="1"/>
    <col min="21" max="21" width="13.09765625" style="1539" customWidth="1"/>
    <col min="22" max="26" width="9" style="1539" customWidth="1"/>
    <col min="27" max="29" width="9" style="773" customWidth="1"/>
    <col min="30" max="16384" width="8.8984375" style="1219" customWidth="1"/>
  </cols>
  <sheetData>
    <row r="1" spans="1:16" ht="43.5" customHeight="1">
      <c r="A1" s="1958" t="s">
        <v>904</v>
      </c>
      <c r="B1" s="1958"/>
      <c r="C1" s="1958"/>
      <c r="D1" s="1958"/>
      <c r="E1" s="1958"/>
      <c r="F1" s="1958"/>
      <c r="G1" s="1958"/>
      <c r="H1" s="1958"/>
      <c r="I1" s="1958"/>
      <c r="J1" s="1958"/>
      <c r="K1" s="1958"/>
      <c r="L1" s="1958"/>
      <c r="M1" s="1958"/>
      <c r="N1" s="1958"/>
      <c r="O1" s="1958"/>
      <c r="P1" s="1958"/>
    </row>
    <row r="2" spans="1:16" ht="22.5" customHeight="1">
      <c r="A2" s="1951"/>
      <c r="B2" s="1951"/>
      <c r="C2" s="1951"/>
      <c r="D2" s="1951"/>
      <c r="E2" s="1951"/>
      <c r="F2" s="1951"/>
      <c r="G2" s="1951"/>
      <c r="H2" s="1951"/>
      <c r="I2" s="1951"/>
      <c r="J2" s="1951"/>
      <c r="K2" s="1951"/>
      <c r="L2" s="1951"/>
      <c r="M2" s="1951"/>
      <c r="N2" s="1951"/>
      <c r="O2" s="1951"/>
      <c r="P2" s="1951"/>
    </row>
    <row r="3" spans="1:17" ht="24" customHeight="1">
      <c r="A3" s="1614" t="s">
        <v>14</v>
      </c>
      <c r="B3" s="1758" t="s">
        <v>229</v>
      </c>
      <c r="C3" s="1783" t="s">
        <v>252</v>
      </c>
      <c r="D3" s="1783" t="s">
        <v>253</v>
      </c>
      <c r="E3" s="1783" t="s">
        <v>593</v>
      </c>
      <c r="F3" s="1783" t="s">
        <v>774</v>
      </c>
      <c r="G3" s="1783"/>
      <c r="H3" s="1783" t="s">
        <v>730</v>
      </c>
      <c r="I3" s="1783"/>
      <c r="J3" s="1783" t="s">
        <v>487</v>
      </c>
      <c r="K3" s="1783" t="s">
        <v>488</v>
      </c>
      <c r="L3" s="1758" t="s">
        <v>254</v>
      </c>
      <c r="M3" s="1758"/>
      <c r="N3" s="1758" t="s">
        <v>255</v>
      </c>
      <c r="O3" s="1758"/>
      <c r="P3" s="1758" t="s">
        <v>256</v>
      </c>
      <c r="Q3" s="1758"/>
    </row>
    <row r="4" spans="1:17" ht="24" customHeight="1">
      <c r="A4" s="1614"/>
      <c r="B4" s="1758"/>
      <c r="C4" s="1783"/>
      <c r="D4" s="1783"/>
      <c r="E4" s="1783"/>
      <c r="F4" s="1783"/>
      <c r="G4" s="1783"/>
      <c r="H4" s="1783"/>
      <c r="I4" s="1783"/>
      <c r="J4" s="1783"/>
      <c r="K4" s="1783"/>
      <c r="L4" s="1758"/>
      <c r="M4" s="1758"/>
      <c r="N4" s="1758"/>
      <c r="O4" s="1758"/>
      <c r="P4" s="1758"/>
      <c r="Q4" s="1758"/>
    </row>
    <row r="5" spans="1:17" ht="24" customHeight="1">
      <c r="A5" s="1614"/>
      <c r="B5" s="1758"/>
      <c r="C5" s="1783"/>
      <c r="D5" s="1783"/>
      <c r="E5" s="1783"/>
      <c r="F5" s="1551" t="s">
        <v>66</v>
      </c>
      <c r="G5" s="1551" t="s">
        <v>0</v>
      </c>
      <c r="H5" s="1551" t="s">
        <v>65</v>
      </c>
      <c r="I5" s="1551" t="s">
        <v>0</v>
      </c>
      <c r="J5" s="1783"/>
      <c r="K5" s="1783"/>
      <c r="L5" s="1551" t="s">
        <v>65</v>
      </c>
      <c r="M5" s="1551" t="s">
        <v>524</v>
      </c>
      <c r="N5" s="1551" t="s">
        <v>65</v>
      </c>
      <c r="O5" s="1551" t="s">
        <v>67</v>
      </c>
      <c r="P5" s="1551" t="s">
        <v>65</v>
      </c>
      <c r="Q5" s="1551" t="str">
        <f>M5</f>
        <v>‰</v>
      </c>
    </row>
    <row r="6" spans="1:17" ht="36.75" customHeight="1">
      <c r="A6" s="1552">
        <v>1</v>
      </c>
      <c r="B6" s="1553" t="s">
        <v>33</v>
      </c>
      <c r="C6" s="1554">
        <v>0</v>
      </c>
      <c r="D6" s="1554">
        <v>0</v>
      </c>
      <c r="E6" s="1554">
        <v>0</v>
      </c>
      <c r="F6" s="1554">
        <v>0</v>
      </c>
      <c r="G6" s="1554">
        <v>0</v>
      </c>
      <c r="H6" s="1555">
        <v>0</v>
      </c>
      <c r="I6" s="1555">
        <v>0</v>
      </c>
      <c r="J6" s="1555">
        <v>0</v>
      </c>
      <c r="K6" s="1555">
        <v>0</v>
      </c>
      <c r="L6" s="1555">
        <v>0</v>
      </c>
      <c r="M6" s="1555">
        <v>0</v>
      </c>
      <c r="N6" s="1555">
        <v>0</v>
      </c>
      <c r="O6" s="1555">
        <v>0</v>
      </c>
      <c r="P6" s="1555">
        <v>0</v>
      </c>
      <c r="Q6" s="1555">
        <v>0</v>
      </c>
    </row>
    <row r="7" spans="1:17" ht="36.75" customHeight="1">
      <c r="A7" s="1552">
        <v>2</v>
      </c>
      <c r="B7" s="1553" t="str">
        <f>'BVSK ba me '!B6</f>
        <v>TP Tuyên Quang </v>
      </c>
      <c r="C7" s="1554">
        <v>893</v>
      </c>
      <c r="D7" s="1554">
        <v>893</v>
      </c>
      <c r="E7" s="1554">
        <v>435</v>
      </c>
      <c r="F7" s="1554">
        <v>893</v>
      </c>
      <c r="G7" s="1556">
        <f>F7/D7*100</f>
        <v>100</v>
      </c>
      <c r="H7" s="1555">
        <v>14</v>
      </c>
      <c r="I7" s="1557">
        <f>H7/F7*100</f>
        <v>1.5677491601343785</v>
      </c>
      <c r="J7" s="1555">
        <v>2</v>
      </c>
      <c r="K7" s="1555">
        <v>2</v>
      </c>
      <c r="L7" s="1555">
        <v>2</v>
      </c>
      <c r="M7" s="1557">
        <f>L7/D7*1000</f>
        <v>2.2396416573348263</v>
      </c>
      <c r="N7" s="1555">
        <v>3</v>
      </c>
      <c r="O7" s="1557">
        <f>N7/D7*1000</f>
        <v>3.3594624860022395</v>
      </c>
      <c r="P7" s="1555">
        <v>3</v>
      </c>
      <c r="Q7" s="1557">
        <f>P7/D7*1000</f>
        <v>3.3594624860022395</v>
      </c>
    </row>
    <row r="8" spans="1:17" ht="36.75" customHeight="1">
      <c r="A8" s="1552">
        <v>3</v>
      </c>
      <c r="B8" s="1553" t="str">
        <f>'BVSK ba me '!B7</f>
        <v>H. Yên Sơn </v>
      </c>
      <c r="C8" s="1554">
        <v>1606</v>
      </c>
      <c r="D8" s="1554">
        <v>1606</v>
      </c>
      <c r="E8" s="1554">
        <v>766</v>
      </c>
      <c r="F8" s="1554">
        <v>1494</v>
      </c>
      <c r="G8" s="1556">
        <f aca="true" t="shared" si="0" ref="G8:G13">F8/D8*100</f>
        <v>93.02615193026152</v>
      </c>
      <c r="H8" s="1555">
        <v>122</v>
      </c>
      <c r="I8" s="1557">
        <f aca="true" t="shared" si="1" ref="I8:I13">H8/F8*100</f>
        <v>8.165997322623829</v>
      </c>
      <c r="J8" s="1555">
        <v>1</v>
      </c>
      <c r="K8" s="1555">
        <v>1</v>
      </c>
      <c r="L8" s="1555">
        <v>2</v>
      </c>
      <c r="M8" s="1557">
        <f aca="true" t="shared" si="2" ref="M8:M13">L8/D8*1000</f>
        <v>1.2453300124533002</v>
      </c>
      <c r="N8" s="1555">
        <v>8</v>
      </c>
      <c r="O8" s="1557">
        <f aca="true" t="shared" si="3" ref="O8:O13">N8/D8*1000</f>
        <v>4.981320049813201</v>
      </c>
      <c r="P8" s="1555">
        <v>8</v>
      </c>
      <c r="Q8" s="1557">
        <f aca="true" t="shared" si="4" ref="Q8:Q13">P8/D8*1000</f>
        <v>4.981320049813201</v>
      </c>
    </row>
    <row r="9" spans="1:17" ht="36.75" customHeight="1">
      <c r="A9" s="1552">
        <v>4</v>
      </c>
      <c r="B9" s="1553" t="str">
        <f>'BVSK ba me '!B8</f>
        <v>H. Sơn Dương </v>
      </c>
      <c r="C9" s="1554">
        <v>2216</v>
      </c>
      <c r="D9" s="1554">
        <v>2216</v>
      </c>
      <c r="E9" s="1554">
        <v>1049</v>
      </c>
      <c r="F9" s="1554">
        <v>2216</v>
      </c>
      <c r="G9" s="1556">
        <f t="shared" si="0"/>
        <v>100</v>
      </c>
      <c r="H9" s="1555">
        <v>14</v>
      </c>
      <c r="I9" s="1557">
        <f t="shared" si="1"/>
        <v>0.631768953068592</v>
      </c>
      <c r="J9" s="1555">
        <v>2</v>
      </c>
      <c r="K9" s="1555">
        <v>3</v>
      </c>
      <c r="L9" s="1555">
        <v>0</v>
      </c>
      <c r="M9" s="1557">
        <f t="shared" si="2"/>
        <v>0</v>
      </c>
      <c r="N9" s="1555">
        <v>4</v>
      </c>
      <c r="O9" s="1557">
        <f t="shared" si="3"/>
        <v>1.8050541516245489</v>
      </c>
      <c r="P9" s="1555">
        <v>4</v>
      </c>
      <c r="Q9" s="1557">
        <f t="shared" si="4"/>
        <v>1.8050541516245489</v>
      </c>
    </row>
    <row r="10" spans="1:17" ht="36.75" customHeight="1">
      <c r="A10" s="1552">
        <v>5</v>
      </c>
      <c r="B10" s="1553" t="str">
        <f>'BVSK ba me '!B9</f>
        <v>H. Hàm Yên</v>
      </c>
      <c r="C10" s="1554">
        <v>1300</v>
      </c>
      <c r="D10" s="1554">
        <v>1298</v>
      </c>
      <c r="E10" s="1554">
        <v>483</v>
      </c>
      <c r="F10" s="1554">
        <v>1299</v>
      </c>
      <c r="G10" s="1556">
        <f t="shared" si="0"/>
        <v>100.07704160246533</v>
      </c>
      <c r="H10" s="1555">
        <v>37</v>
      </c>
      <c r="I10" s="1557">
        <f t="shared" si="1"/>
        <v>2.848344880677444</v>
      </c>
      <c r="J10" s="1555">
        <v>4</v>
      </c>
      <c r="K10" s="1555">
        <v>3</v>
      </c>
      <c r="L10" s="1555">
        <v>1</v>
      </c>
      <c r="M10" s="1557">
        <f t="shared" si="2"/>
        <v>0.7704160246533128</v>
      </c>
      <c r="N10" s="1555">
        <v>6</v>
      </c>
      <c r="O10" s="1557">
        <f t="shared" si="3"/>
        <v>4.622496147919877</v>
      </c>
      <c r="P10" s="1555">
        <v>7</v>
      </c>
      <c r="Q10" s="1557">
        <f t="shared" si="4"/>
        <v>5.3929121725731894</v>
      </c>
    </row>
    <row r="11" spans="1:17" ht="36.75" customHeight="1">
      <c r="A11" s="1552">
        <v>6</v>
      </c>
      <c r="B11" s="1553" t="str">
        <f>'BVSK ba me '!B10</f>
        <v>H. Chiêm Hóa </v>
      </c>
      <c r="C11" s="1554">
        <v>1236</v>
      </c>
      <c r="D11" s="1554">
        <v>1236</v>
      </c>
      <c r="E11" s="1554">
        <v>617</v>
      </c>
      <c r="F11" s="1554">
        <v>1236</v>
      </c>
      <c r="G11" s="1556">
        <f t="shared" si="0"/>
        <v>100</v>
      </c>
      <c r="H11" s="1555">
        <v>10</v>
      </c>
      <c r="I11" s="1557">
        <f t="shared" si="1"/>
        <v>0.8090614886731391</v>
      </c>
      <c r="J11" s="1555">
        <v>1</v>
      </c>
      <c r="K11" s="1555">
        <v>0</v>
      </c>
      <c r="L11" s="1555">
        <v>0</v>
      </c>
      <c r="M11" s="1557">
        <f t="shared" si="2"/>
        <v>0</v>
      </c>
      <c r="N11" s="1555">
        <v>0</v>
      </c>
      <c r="O11" s="1557">
        <f t="shared" si="3"/>
        <v>0</v>
      </c>
      <c r="P11" s="1555">
        <v>0</v>
      </c>
      <c r="Q11" s="1557">
        <f t="shared" si="4"/>
        <v>0</v>
      </c>
    </row>
    <row r="12" spans="1:17" ht="36.75" customHeight="1">
      <c r="A12" s="1552">
        <v>7</v>
      </c>
      <c r="B12" s="1553" t="str">
        <f>'BVSK ba me '!B11</f>
        <v>H. Na Hang</v>
      </c>
      <c r="C12" s="1554">
        <v>510</v>
      </c>
      <c r="D12" s="1554">
        <v>509</v>
      </c>
      <c r="E12" s="1554">
        <v>239</v>
      </c>
      <c r="F12" s="1554">
        <v>510</v>
      </c>
      <c r="G12" s="1556">
        <f t="shared" si="0"/>
        <v>100.19646365422396</v>
      </c>
      <c r="H12" s="1555">
        <v>0</v>
      </c>
      <c r="I12" s="1557">
        <f t="shared" si="1"/>
        <v>0</v>
      </c>
      <c r="J12" s="1555">
        <v>1</v>
      </c>
      <c r="K12" s="1555">
        <v>1</v>
      </c>
      <c r="L12" s="1555">
        <v>1</v>
      </c>
      <c r="M12" s="1557">
        <f t="shared" si="2"/>
        <v>1.9646365422396854</v>
      </c>
      <c r="N12" s="1555">
        <v>1</v>
      </c>
      <c r="O12" s="1557">
        <f t="shared" si="3"/>
        <v>1.9646365422396854</v>
      </c>
      <c r="P12" s="1555">
        <v>1</v>
      </c>
      <c r="Q12" s="1557">
        <f t="shared" si="4"/>
        <v>1.9646365422396854</v>
      </c>
    </row>
    <row r="13" spans="1:25" ht="36.75" customHeight="1">
      <c r="A13" s="1552">
        <v>8</v>
      </c>
      <c r="B13" s="1553" t="str">
        <f>'BVSK ba me '!B12</f>
        <v>H. Lâm Bình </v>
      </c>
      <c r="C13" s="1554">
        <v>503</v>
      </c>
      <c r="D13" s="1554">
        <v>503</v>
      </c>
      <c r="E13" s="1554">
        <v>236</v>
      </c>
      <c r="F13" s="1554">
        <v>503</v>
      </c>
      <c r="G13" s="1556">
        <f t="shared" si="0"/>
        <v>100</v>
      </c>
      <c r="H13" s="1555">
        <v>0</v>
      </c>
      <c r="I13" s="1557">
        <f t="shared" si="1"/>
        <v>0</v>
      </c>
      <c r="J13" s="1555">
        <v>0</v>
      </c>
      <c r="K13" s="1555">
        <v>0</v>
      </c>
      <c r="L13" s="1555">
        <v>0</v>
      </c>
      <c r="M13" s="1557">
        <f t="shared" si="2"/>
        <v>0</v>
      </c>
      <c r="N13" s="1555">
        <v>4</v>
      </c>
      <c r="O13" s="1557">
        <f t="shared" si="3"/>
        <v>7.952286282306162</v>
      </c>
      <c r="P13" s="1555">
        <v>8</v>
      </c>
      <c r="Q13" s="1557">
        <f t="shared" si="4"/>
        <v>15.904572564612325</v>
      </c>
      <c r="U13" s="1957"/>
      <c r="V13" s="1957"/>
      <c r="X13" s="1957"/>
      <c r="Y13" s="1957"/>
    </row>
    <row r="14" spans="1:26" ht="36.75" customHeight="1">
      <c r="A14" s="1956" t="s">
        <v>13</v>
      </c>
      <c r="B14" s="1956"/>
      <c r="C14" s="1540">
        <f>SUM(C7:C13)</f>
        <v>8264</v>
      </c>
      <c r="D14" s="1540">
        <f>SUM(D7:D13)</f>
        <v>8261</v>
      </c>
      <c r="E14" s="1540">
        <f>SUM(E7:E13)</f>
        <v>3825</v>
      </c>
      <c r="F14" s="1540">
        <f>SUM(F7:F13)</f>
        <v>8151</v>
      </c>
      <c r="G14" s="1541">
        <f>F14/D14*100</f>
        <v>98.66844207723035</v>
      </c>
      <c r="H14" s="1537">
        <f>SUM(H7:H13)</f>
        <v>197</v>
      </c>
      <c r="I14" s="752">
        <f>H14/F14*100</f>
        <v>2.4168813642497855</v>
      </c>
      <c r="J14" s="1537">
        <f>SUM(J7:J13)</f>
        <v>11</v>
      </c>
      <c r="K14" s="1537">
        <f>SUM(K7:K13)</f>
        <v>10</v>
      </c>
      <c r="L14" s="1537">
        <f>SUM(L7:L13)</f>
        <v>6</v>
      </c>
      <c r="M14" s="752">
        <f>L14/D14*1000</f>
        <v>0.726304321510713</v>
      </c>
      <c r="N14" s="1542">
        <f>SUM(N7:N13)</f>
        <v>26</v>
      </c>
      <c r="O14" s="752">
        <f>N14/D14*1000</f>
        <v>3.147318726546423</v>
      </c>
      <c r="P14" s="1537">
        <f>SUM(P7:P13)</f>
        <v>31</v>
      </c>
      <c r="Q14" s="752">
        <f>P14/D14*1000</f>
        <v>3.7525723278053507</v>
      </c>
      <c r="W14" s="1543"/>
      <c r="Z14" s="1543"/>
    </row>
    <row r="15" spans="2:26" s="773" customFormat="1" ht="36.75" customHeight="1" hidden="1">
      <c r="B15" s="1538" t="s">
        <v>739</v>
      </c>
      <c r="D15" s="1160">
        <v>8443</v>
      </c>
      <c r="E15" s="1160"/>
      <c r="I15" s="1166"/>
      <c r="J15" s="1544">
        <v>7</v>
      </c>
      <c r="K15" s="1545">
        <f>N14+J15</f>
        <v>33</v>
      </c>
      <c r="L15" s="1544">
        <v>9</v>
      </c>
      <c r="M15" s="1545">
        <f>L15+P14</f>
        <v>40</v>
      </c>
      <c r="N15" s="1546">
        <v>45</v>
      </c>
      <c r="O15" s="1547">
        <f>N15/D15*1000</f>
        <v>5.329859054838328</v>
      </c>
      <c r="P15" s="1546">
        <v>60</v>
      </c>
      <c r="Q15" s="1547">
        <f>P15/D15*1000</f>
        <v>7.106478739784437</v>
      </c>
      <c r="U15" s="1539"/>
      <c r="V15" s="1539"/>
      <c r="W15" s="1539"/>
      <c r="X15" s="1539"/>
      <c r="Y15" s="1539"/>
      <c r="Z15" s="1539"/>
    </row>
    <row r="16" spans="2:26" s="773" customFormat="1" ht="24" customHeight="1" hidden="1">
      <c r="B16" s="1950" t="s">
        <v>903</v>
      </c>
      <c r="C16" s="1950"/>
      <c r="D16" s="1950"/>
      <c r="E16" s="1950"/>
      <c r="F16" s="1950"/>
      <c r="G16" s="1950"/>
      <c r="H16" s="1950"/>
      <c r="I16" s="1950"/>
      <c r="J16" s="1950"/>
      <c r="K16" s="1950"/>
      <c r="L16" s="1950"/>
      <c r="M16" s="1950"/>
      <c r="N16" s="1950"/>
      <c r="O16" s="1950"/>
      <c r="P16" s="1950"/>
      <c r="Q16" s="1950"/>
      <c r="R16" s="1950"/>
      <c r="S16" s="1950"/>
      <c r="T16" s="1950"/>
      <c r="U16" s="1950"/>
      <c r="V16" s="1950"/>
      <c r="W16" s="1539"/>
      <c r="X16" s="1539"/>
      <c r="Y16" s="1539"/>
      <c r="Z16" s="1539"/>
    </row>
    <row r="17" spans="2:26" s="773" customFormat="1" ht="33.75" customHeight="1">
      <c r="B17" s="1160"/>
      <c r="C17" s="1160"/>
      <c r="D17" s="218"/>
      <c r="I17" s="1548"/>
      <c r="J17" s="1320"/>
      <c r="K17" s="1549"/>
      <c r="L17" s="1320"/>
      <c r="M17" s="1549"/>
      <c r="N17" s="45"/>
      <c r="O17" s="45"/>
      <c r="P17" s="45"/>
      <c r="Q17" s="45"/>
      <c r="U17" s="1539"/>
      <c r="V17" s="1539"/>
      <c r="W17" s="1539"/>
      <c r="X17" s="1539"/>
      <c r="Y17" s="1539"/>
      <c r="Z17" s="1539"/>
    </row>
    <row r="18" spans="1:18" ht="11.25" customHeight="1">
      <c r="A18" s="773"/>
      <c r="B18" s="773"/>
      <c r="D18" s="1168"/>
      <c r="Q18" s="773"/>
      <c r="R18" s="773"/>
    </row>
    <row r="19" spans="1:18" ht="15.75">
      <c r="A19" s="773"/>
      <c r="B19" s="773"/>
      <c r="Q19" s="773"/>
      <c r="R19" s="773"/>
    </row>
    <row r="20" spans="1:18" ht="15.75">
      <c r="A20" s="773"/>
      <c r="B20" s="218"/>
      <c r="D20" s="1550"/>
      <c r="Q20" s="773"/>
      <c r="R20" s="773"/>
    </row>
    <row r="21" spans="1:18" ht="15.75">
      <c r="A21" s="773"/>
      <c r="B21" s="773"/>
      <c r="Q21" s="773"/>
      <c r="R21" s="773"/>
    </row>
    <row r="22" spans="1:18" ht="15.75">
      <c r="A22" s="773"/>
      <c r="B22" s="773"/>
      <c r="D22" s="1160"/>
      <c r="Q22" s="773"/>
      <c r="R22" s="773"/>
    </row>
    <row r="23" spans="1:18" ht="15.75">
      <c r="A23" s="773"/>
      <c r="B23" s="773"/>
      <c r="Q23" s="773"/>
      <c r="R23" s="773"/>
    </row>
    <row r="24" spans="1:18" ht="15.75">
      <c r="A24" s="773"/>
      <c r="B24" s="773"/>
      <c r="D24" s="1160"/>
      <c r="O24" s="1550"/>
      <c r="Q24" s="1550"/>
      <c r="R24" s="773"/>
    </row>
    <row r="25" spans="1:18" ht="15.75">
      <c r="A25" s="773"/>
      <c r="B25" s="773"/>
      <c r="D25" s="1160"/>
      <c r="O25" s="1550"/>
      <c r="Q25" s="1550"/>
      <c r="R25" s="773"/>
    </row>
    <row r="26" spans="1:18" ht="15.75">
      <c r="A26" s="773"/>
      <c r="B26" s="773"/>
      <c r="D26" s="1160"/>
      <c r="O26" s="1550"/>
      <c r="Q26" s="1550"/>
      <c r="R26" s="773"/>
    </row>
    <row r="27" spans="1:18" ht="15.75">
      <c r="A27" s="773"/>
      <c r="B27" s="773"/>
      <c r="Q27" s="773"/>
      <c r="R27" s="773"/>
    </row>
    <row r="28" spans="1:18" ht="15.75">
      <c r="A28" s="773"/>
      <c r="B28" s="773"/>
      <c r="N28" s="1954"/>
      <c r="O28" s="1954"/>
      <c r="P28" s="1955"/>
      <c r="Q28" s="1955"/>
      <c r="R28" s="773"/>
    </row>
    <row r="29" spans="1:18" ht="15.75">
      <c r="A29" s="773"/>
      <c r="B29" s="773"/>
      <c r="Q29" s="773"/>
      <c r="R29" s="773"/>
    </row>
    <row r="30" spans="1:18" ht="15.75">
      <c r="A30" s="773"/>
      <c r="B30" s="773"/>
      <c r="Q30" s="773"/>
      <c r="R30" s="773"/>
    </row>
    <row r="31" spans="1:18" ht="15.75">
      <c r="A31" s="773"/>
      <c r="B31" s="773"/>
      <c r="D31" s="1550"/>
      <c r="Q31" s="773"/>
      <c r="R31" s="773"/>
    </row>
    <row r="32" spans="1:18" ht="15.75">
      <c r="A32" s="773"/>
      <c r="B32" s="773"/>
      <c r="Q32" s="773"/>
      <c r="R32" s="773"/>
    </row>
    <row r="33" spans="1:18" ht="15.75">
      <c r="A33" s="773"/>
      <c r="B33" s="773"/>
      <c r="Q33" s="773"/>
      <c r="R33" s="773"/>
    </row>
    <row r="34" spans="1:18" ht="15.75">
      <c r="A34" s="773"/>
      <c r="B34" s="773"/>
      <c r="Q34" s="773"/>
      <c r="R34" s="773"/>
    </row>
    <row r="35" spans="1:18" ht="15.75">
      <c r="A35" s="773"/>
      <c r="B35" s="773"/>
      <c r="Q35" s="773"/>
      <c r="R35" s="773"/>
    </row>
    <row r="36" spans="1:18" ht="15.75">
      <c r="A36" s="773"/>
      <c r="B36" s="773"/>
      <c r="Q36" s="773"/>
      <c r="R36" s="773"/>
    </row>
    <row r="37" spans="1:18" ht="15.75">
      <c r="A37" s="773"/>
      <c r="B37" s="773"/>
      <c r="Q37" s="773"/>
      <c r="R37" s="773"/>
    </row>
  </sheetData>
  <sheetProtection/>
  <mergeCells count="20">
    <mergeCell ref="H3:I4"/>
    <mergeCell ref="U13:V13"/>
    <mergeCell ref="X13:Y13"/>
    <mergeCell ref="N3:O4"/>
    <mergeCell ref="A1:P1"/>
    <mergeCell ref="A2:P2"/>
    <mergeCell ref="A3:A5"/>
    <mergeCell ref="B3:B5"/>
    <mergeCell ref="C3:C5"/>
    <mergeCell ref="D3:D5"/>
    <mergeCell ref="B16:V16"/>
    <mergeCell ref="N28:O28"/>
    <mergeCell ref="P28:Q28"/>
    <mergeCell ref="A14:B14"/>
    <mergeCell ref="J3:J5"/>
    <mergeCell ref="K3:K5"/>
    <mergeCell ref="L3:M4"/>
    <mergeCell ref="F3:G4"/>
    <mergeCell ref="E3:E5"/>
    <mergeCell ref="P3:Q4"/>
  </mergeCells>
  <printOptions/>
  <pageMargins left="0.66" right="0.26" top="0.48" bottom="0.32" header="0.6" footer="0.2"/>
  <pageSetup horizontalDpi="600" verticalDpi="600" orientation="landscape" paperSize="9" r:id="rId1"/>
  <ignoredErrors>
    <ignoredError sqref="C14:F14" formulaRange="1"/>
    <ignoredError sqref="G14:Q14" formula="1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9"/>
  <sheetViews>
    <sheetView zoomScale="80" zoomScaleNormal="80" zoomScalePageLayoutView="0" workbookViewId="0" topLeftCell="A1">
      <selection activeCell="H4" sqref="H4:H5"/>
    </sheetView>
  </sheetViews>
  <sheetFormatPr defaultColWidth="8.796875" defaultRowHeight="15"/>
  <cols>
    <col min="1" max="1" width="3.19921875" style="296" customWidth="1"/>
    <col min="2" max="2" width="19.5" style="296" customWidth="1"/>
    <col min="3" max="3" width="10.5" style="145" customWidth="1"/>
    <col min="4" max="5" width="9" style="15" customWidth="1"/>
    <col min="6" max="6" width="7.5" style="15" customWidth="1"/>
    <col min="7" max="7" width="6.69921875" style="15" customWidth="1"/>
    <col min="8" max="8" width="8.8984375" style="15" customWidth="1"/>
    <col min="9" max="9" width="6" style="15" customWidth="1"/>
    <col min="10" max="11" width="5.5" style="15" customWidth="1"/>
    <col min="12" max="12" width="9" style="15" customWidth="1"/>
    <col min="13" max="13" width="8.5" style="15" customWidth="1"/>
    <col min="14" max="14" width="8" style="15" customWidth="1"/>
    <col min="15" max="15" width="7" style="15" customWidth="1"/>
    <col min="16" max="16" width="7.59765625" style="15" customWidth="1"/>
  </cols>
  <sheetData>
    <row r="1" spans="1:16" ht="29.25" customHeight="1">
      <c r="A1" s="1965" t="s">
        <v>729</v>
      </c>
      <c r="B1" s="1965"/>
      <c r="C1" s="1965"/>
      <c r="D1" s="1965"/>
      <c r="E1" s="1965"/>
      <c r="F1" s="1965"/>
      <c r="G1" s="1965"/>
      <c r="H1" s="1965"/>
      <c r="I1" s="1965"/>
      <c r="J1" s="1965"/>
      <c r="K1" s="1965"/>
      <c r="L1" s="1965"/>
      <c r="M1" s="1965"/>
      <c r="N1" s="1965"/>
      <c r="O1" s="1965"/>
      <c r="P1" s="1965"/>
    </row>
    <row r="2" spans="1:16" ht="15">
      <c r="A2" s="368"/>
      <c r="B2" s="368"/>
      <c r="C2" s="464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s="296" customFormat="1" ht="31.5" customHeight="1">
      <c r="A3" s="1966" t="s">
        <v>14</v>
      </c>
      <c r="B3" s="1969" t="s">
        <v>257</v>
      </c>
      <c r="C3" s="1977" t="s">
        <v>477</v>
      </c>
      <c r="D3" s="1839" t="s">
        <v>446</v>
      </c>
      <c r="E3" s="1840"/>
      <c r="F3" s="1840"/>
      <c r="G3" s="1840"/>
      <c r="H3" s="1840"/>
      <c r="I3" s="1840"/>
      <c r="J3" s="1840"/>
      <c r="K3" s="1840"/>
      <c r="L3" s="1841"/>
      <c r="M3" s="1839" t="s">
        <v>478</v>
      </c>
      <c r="N3" s="1840"/>
      <c r="O3" s="1840"/>
      <c r="P3" s="1841"/>
    </row>
    <row r="4" spans="1:16" s="296" customFormat="1" ht="35.25" customHeight="1">
      <c r="A4" s="1967"/>
      <c r="B4" s="1970"/>
      <c r="C4" s="1978"/>
      <c r="D4" s="1961" t="s">
        <v>428</v>
      </c>
      <c r="E4" s="1839" t="s">
        <v>429</v>
      </c>
      <c r="F4" s="1840"/>
      <c r="G4" s="1841"/>
      <c r="H4" s="1961" t="s">
        <v>616</v>
      </c>
      <c r="I4" s="1839" t="s">
        <v>670</v>
      </c>
      <c r="J4" s="1840"/>
      <c r="K4" s="1841"/>
      <c r="L4" s="1961" t="s">
        <v>432</v>
      </c>
      <c r="M4" s="1972" t="s">
        <v>479</v>
      </c>
      <c r="N4" s="1973"/>
      <c r="O4" s="1974"/>
      <c r="P4" s="1975" t="s">
        <v>483</v>
      </c>
    </row>
    <row r="5" spans="1:16" s="296" customFormat="1" ht="62.25" customHeight="1">
      <c r="A5" s="1968"/>
      <c r="B5" s="1971"/>
      <c r="C5" s="1979"/>
      <c r="D5" s="1962"/>
      <c r="E5" s="748" t="s">
        <v>619</v>
      </c>
      <c r="F5" s="750" t="s">
        <v>618</v>
      </c>
      <c r="G5" s="750" t="s">
        <v>617</v>
      </c>
      <c r="H5" s="1962"/>
      <c r="I5" s="586" t="s">
        <v>392</v>
      </c>
      <c r="J5" s="586" t="s">
        <v>430</v>
      </c>
      <c r="K5" s="586" t="s">
        <v>431</v>
      </c>
      <c r="L5" s="1962"/>
      <c r="M5" s="580" t="s">
        <v>480</v>
      </c>
      <c r="N5" s="580" t="s">
        <v>481</v>
      </c>
      <c r="O5" s="580" t="s">
        <v>482</v>
      </c>
      <c r="P5" s="1976"/>
    </row>
    <row r="6" spans="1:17" ht="29.25" customHeight="1">
      <c r="A6" s="320">
        <v>1</v>
      </c>
      <c r="B6" s="467" t="s">
        <v>92</v>
      </c>
      <c r="C6" s="324">
        <v>6393</v>
      </c>
      <c r="D6" s="459">
        <v>200</v>
      </c>
      <c r="E6" s="459">
        <v>485</v>
      </c>
      <c r="F6" s="570">
        <v>192</v>
      </c>
      <c r="G6" s="570">
        <v>1</v>
      </c>
      <c r="H6" s="459">
        <v>204</v>
      </c>
      <c r="I6" s="571">
        <f aca="true" t="shared" si="0" ref="I6:I12">J6+K6</f>
        <v>1</v>
      </c>
      <c r="J6" s="572">
        <v>0</v>
      </c>
      <c r="K6" s="466">
        <v>1</v>
      </c>
      <c r="L6" s="466">
        <v>180</v>
      </c>
      <c r="M6" s="466">
        <v>10</v>
      </c>
      <c r="N6" s="466">
        <v>13</v>
      </c>
      <c r="O6" s="572">
        <v>0</v>
      </c>
      <c r="P6" s="578"/>
      <c r="Q6" s="392"/>
    </row>
    <row r="7" spans="1:17" ht="29.25" customHeight="1">
      <c r="A7" s="321">
        <v>2</v>
      </c>
      <c r="B7" s="467" t="s">
        <v>147</v>
      </c>
      <c r="C7" s="324">
        <v>4693</v>
      </c>
      <c r="D7" s="459">
        <v>88</v>
      </c>
      <c r="E7" s="459">
        <v>139</v>
      </c>
      <c r="F7" s="459">
        <v>79</v>
      </c>
      <c r="G7" s="459">
        <v>0</v>
      </c>
      <c r="H7" s="459">
        <v>100</v>
      </c>
      <c r="I7" s="571">
        <f t="shared" si="0"/>
        <v>0</v>
      </c>
      <c r="J7" s="570">
        <v>0</v>
      </c>
      <c r="K7" s="570">
        <v>0</v>
      </c>
      <c r="L7" s="804">
        <v>78</v>
      </c>
      <c r="M7" s="804">
        <v>10</v>
      </c>
      <c r="N7" s="804">
        <v>5</v>
      </c>
      <c r="O7" s="572">
        <v>0</v>
      </c>
      <c r="P7" s="572">
        <v>0</v>
      </c>
      <c r="Q7" s="392"/>
    </row>
    <row r="8" spans="1:17" ht="29.25" customHeight="1">
      <c r="A8" s="321">
        <v>3</v>
      </c>
      <c r="B8" s="468" t="s">
        <v>210</v>
      </c>
      <c r="C8" s="324">
        <v>18286</v>
      </c>
      <c r="D8" s="460">
        <v>134</v>
      </c>
      <c r="E8" s="459">
        <v>386</v>
      </c>
      <c r="F8" s="460">
        <v>149</v>
      </c>
      <c r="G8" s="460">
        <v>10</v>
      </c>
      <c r="H8" s="459">
        <v>261</v>
      </c>
      <c r="I8" s="571">
        <f t="shared" si="0"/>
        <v>1</v>
      </c>
      <c r="J8" s="573">
        <v>0</v>
      </c>
      <c r="K8" s="466">
        <v>1</v>
      </c>
      <c r="L8" s="804">
        <v>265</v>
      </c>
      <c r="M8" s="804">
        <v>25</v>
      </c>
      <c r="N8" s="804">
        <v>10</v>
      </c>
      <c r="O8" s="572">
        <v>0</v>
      </c>
      <c r="P8" s="572">
        <v>0</v>
      </c>
      <c r="Q8" s="392"/>
    </row>
    <row r="9" spans="1:17" ht="29.25" customHeight="1">
      <c r="A9" s="321">
        <v>4</v>
      </c>
      <c r="B9" s="468" t="s">
        <v>99</v>
      </c>
      <c r="C9" s="324">
        <v>11078</v>
      </c>
      <c r="D9" s="460">
        <v>234</v>
      </c>
      <c r="E9" s="459">
        <v>200</v>
      </c>
      <c r="F9" s="460">
        <v>153</v>
      </c>
      <c r="G9" s="460">
        <v>3</v>
      </c>
      <c r="H9" s="459">
        <v>122</v>
      </c>
      <c r="I9" s="571">
        <f t="shared" si="0"/>
        <v>1</v>
      </c>
      <c r="J9" s="573">
        <v>0</v>
      </c>
      <c r="K9" s="466">
        <v>1</v>
      </c>
      <c r="L9" s="804">
        <v>120</v>
      </c>
      <c r="M9" s="804">
        <v>10</v>
      </c>
      <c r="N9" s="804">
        <v>8</v>
      </c>
      <c r="O9" s="572">
        <v>0</v>
      </c>
      <c r="P9" s="572">
        <v>0</v>
      </c>
      <c r="Q9" s="392"/>
    </row>
    <row r="10" spans="1:17" ht="29.25" customHeight="1">
      <c r="A10" s="321">
        <v>5</v>
      </c>
      <c r="B10" s="468" t="s">
        <v>95</v>
      </c>
      <c r="C10" s="324">
        <v>24079</v>
      </c>
      <c r="D10" s="460">
        <v>382</v>
      </c>
      <c r="E10" s="459">
        <v>176</v>
      </c>
      <c r="F10" s="460">
        <v>161</v>
      </c>
      <c r="G10" s="460">
        <v>1</v>
      </c>
      <c r="H10" s="459">
        <v>292</v>
      </c>
      <c r="I10" s="571">
        <f t="shared" si="0"/>
        <v>11</v>
      </c>
      <c r="J10" s="573">
        <v>0</v>
      </c>
      <c r="K10" s="466">
        <v>11</v>
      </c>
      <c r="L10" s="804">
        <v>1800</v>
      </c>
      <c r="M10" s="804">
        <v>20</v>
      </c>
      <c r="N10" s="804">
        <v>25</v>
      </c>
      <c r="O10" s="572">
        <v>0</v>
      </c>
      <c r="P10" s="572">
        <v>0</v>
      </c>
      <c r="Q10" s="392"/>
    </row>
    <row r="11" spans="1:17" ht="29.25" customHeight="1">
      <c r="A11" s="321">
        <v>6</v>
      </c>
      <c r="B11" s="468" t="s">
        <v>96</v>
      </c>
      <c r="C11" s="324">
        <v>25995</v>
      </c>
      <c r="D11" s="460">
        <v>291</v>
      </c>
      <c r="E11" s="459">
        <v>100</v>
      </c>
      <c r="F11" s="460">
        <v>45</v>
      </c>
      <c r="G11" s="460">
        <v>7</v>
      </c>
      <c r="H11" s="459">
        <v>290</v>
      </c>
      <c r="I11" s="571">
        <f t="shared" si="0"/>
        <v>6</v>
      </c>
      <c r="J11" s="573">
        <v>0</v>
      </c>
      <c r="K11" s="466">
        <v>6</v>
      </c>
      <c r="L11" s="804">
        <v>3780</v>
      </c>
      <c r="M11" s="804">
        <v>20</v>
      </c>
      <c r="N11" s="572">
        <v>0</v>
      </c>
      <c r="O11" s="572">
        <v>0</v>
      </c>
      <c r="P11" s="572">
        <v>0</v>
      </c>
      <c r="Q11" s="392"/>
    </row>
    <row r="12" spans="1:17" ht="29.25" customHeight="1">
      <c r="A12" s="321">
        <v>7</v>
      </c>
      <c r="B12" s="468" t="s">
        <v>103</v>
      </c>
      <c r="C12" s="324">
        <v>13590</v>
      </c>
      <c r="D12" s="460">
        <v>247</v>
      </c>
      <c r="E12" s="459">
        <v>321</v>
      </c>
      <c r="F12" s="325">
        <v>121</v>
      </c>
      <c r="G12" s="460">
        <v>1</v>
      </c>
      <c r="H12" s="459">
        <v>408</v>
      </c>
      <c r="I12" s="571">
        <f t="shared" si="0"/>
        <v>5</v>
      </c>
      <c r="J12" s="573">
        <v>0</v>
      </c>
      <c r="K12" s="466">
        <v>5</v>
      </c>
      <c r="L12" s="804">
        <v>1651</v>
      </c>
      <c r="M12" s="804">
        <v>10</v>
      </c>
      <c r="N12" s="572">
        <v>0</v>
      </c>
      <c r="O12" s="572">
        <v>0</v>
      </c>
      <c r="P12" s="572">
        <v>0</v>
      </c>
      <c r="Q12" s="392"/>
    </row>
    <row r="13" spans="1:17" ht="29.25" customHeight="1">
      <c r="A13" s="321">
        <v>8</v>
      </c>
      <c r="B13" s="468" t="s">
        <v>442</v>
      </c>
      <c r="C13" s="324">
        <v>0</v>
      </c>
      <c r="D13" s="460">
        <v>0</v>
      </c>
      <c r="E13" s="570">
        <v>0</v>
      </c>
      <c r="F13" s="570">
        <v>0</v>
      </c>
      <c r="G13" s="459">
        <v>0</v>
      </c>
      <c r="H13" s="459">
        <v>0</v>
      </c>
      <c r="I13" s="574">
        <f>K13</f>
        <v>0</v>
      </c>
      <c r="J13" s="570">
        <v>0</v>
      </c>
      <c r="K13" s="319">
        <v>0</v>
      </c>
      <c r="L13" s="572">
        <v>0</v>
      </c>
      <c r="M13" s="804">
        <v>236</v>
      </c>
      <c r="N13" s="804">
        <v>46</v>
      </c>
      <c r="O13" s="572">
        <v>0</v>
      </c>
      <c r="P13" s="572">
        <v>0</v>
      </c>
      <c r="Q13" s="392"/>
    </row>
    <row r="14" spans="1:17" ht="29.25" customHeight="1">
      <c r="A14" s="469">
        <v>9</v>
      </c>
      <c r="B14" s="470" t="s">
        <v>258</v>
      </c>
      <c r="C14" s="463">
        <f>SUM(D14:I14)</f>
        <v>0</v>
      </c>
      <c r="D14" s="463">
        <f aca="true" t="shared" si="1" ref="D14:O14">SUM(E14:J14)</f>
        <v>0</v>
      </c>
      <c r="E14" s="463">
        <f t="shared" si="1"/>
        <v>0</v>
      </c>
      <c r="F14" s="463">
        <f t="shared" si="1"/>
        <v>0</v>
      </c>
      <c r="G14" s="463">
        <f t="shared" si="1"/>
        <v>0</v>
      </c>
      <c r="H14" s="463">
        <f t="shared" si="1"/>
        <v>0</v>
      </c>
      <c r="I14" s="463">
        <f t="shared" si="1"/>
        <v>0</v>
      </c>
      <c r="J14" s="463">
        <f t="shared" si="1"/>
        <v>0</v>
      </c>
      <c r="K14" s="463">
        <f t="shared" si="1"/>
        <v>0</v>
      </c>
      <c r="L14" s="463">
        <f t="shared" si="1"/>
        <v>0</v>
      </c>
      <c r="M14" s="463">
        <f t="shared" si="1"/>
        <v>0</v>
      </c>
      <c r="N14" s="463">
        <f t="shared" si="1"/>
        <v>0</v>
      </c>
      <c r="O14" s="463">
        <f t="shared" si="1"/>
        <v>0</v>
      </c>
      <c r="P14" s="572">
        <v>0</v>
      </c>
      <c r="Q14" s="392"/>
    </row>
    <row r="15" spans="1:17" ht="31.5" customHeight="1">
      <c r="A15" s="1963" t="s">
        <v>220</v>
      </c>
      <c r="B15" s="1964"/>
      <c r="C15" s="473">
        <f aca="true" t="shared" si="2" ref="C15:H15">SUM(C6:C14)</f>
        <v>104114</v>
      </c>
      <c r="D15" s="462">
        <f t="shared" si="2"/>
        <v>1576</v>
      </c>
      <c r="E15" s="473">
        <f t="shared" si="2"/>
        <v>1807</v>
      </c>
      <c r="F15" s="462">
        <f t="shared" si="2"/>
        <v>900</v>
      </c>
      <c r="G15" s="462">
        <f t="shared" si="2"/>
        <v>23</v>
      </c>
      <c r="H15" s="462">
        <f t="shared" si="2"/>
        <v>1677</v>
      </c>
      <c r="I15" s="579">
        <f aca="true" t="shared" si="3" ref="I15:N15">SUM(I6:I14)</f>
        <v>25</v>
      </c>
      <c r="J15" s="462">
        <f t="shared" si="3"/>
        <v>0</v>
      </c>
      <c r="K15" s="579">
        <f t="shared" si="3"/>
        <v>25</v>
      </c>
      <c r="L15" s="575">
        <f t="shared" si="3"/>
        <v>7874</v>
      </c>
      <c r="M15" s="462">
        <f t="shared" si="3"/>
        <v>341</v>
      </c>
      <c r="N15" s="462">
        <f t="shared" si="3"/>
        <v>107</v>
      </c>
      <c r="O15" s="318">
        <f>SUM(O6:O14)</f>
        <v>0</v>
      </c>
      <c r="P15" s="576">
        <f>SUM(P6:P14)</f>
        <v>0</v>
      </c>
      <c r="Q15" s="461"/>
    </row>
    <row r="16" spans="1:16" ht="15.75">
      <c r="A16" s="471"/>
      <c r="B16" s="472"/>
      <c r="C16" s="465"/>
      <c r="D16" s="322"/>
      <c r="E16" s="322"/>
      <c r="F16" s="577"/>
      <c r="G16" s="323"/>
      <c r="H16" s="323"/>
      <c r="I16" s="323"/>
      <c r="J16" s="323"/>
      <c r="K16" s="323"/>
      <c r="L16" s="323"/>
      <c r="M16" s="323"/>
      <c r="N16" s="323"/>
      <c r="O16" s="323"/>
      <c r="P16" s="323"/>
    </row>
    <row r="17" spans="1:16" ht="15.75">
      <c r="A17" s="1959" t="s">
        <v>728</v>
      </c>
      <c r="B17" s="1960"/>
      <c r="C17" s="1960"/>
      <c r="D17" s="1960"/>
      <c r="E17" s="1960"/>
      <c r="F17" s="1960"/>
      <c r="G17" s="1960"/>
      <c r="H17" s="1960"/>
      <c r="I17" s="1960"/>
      <c r="J17" s="1960"/>
      <c r="K17" s="1960"/>
      <c r="L17" s="1960"/>
      <c r="M17" s="1960"/>
      <c r="N17" s="1960"/>
      <c r="O17" s="1960"/>
      <c r="P17" s="1960"/>
    </row>
    <row r="19" ht="15">
      <c r="M19" s="805">
        <f>M15+N15</f>
        <v>448</v>
      </c>
    </row>
  </sheetData>
  <sheetProtection/>
  <mergeCells count="15">
    <mergeCell ref="C3:C5"/>
    <mergeCell ref="D4:D5"/>
    <mergeCell ref="E4:G4"/>
    <mergeCell ref="H4:H5"/>
    <mergeCell ref="I4:K4"/>
    <mergeCell ref="A17:P17"/>
    <mergeCell ref="L4:L5"/>
    <mergeCell ref="M3:P3"/>
    <mergeCell ref="A15:B15"/>
    <mergeCell ref="A1:P1"/>
    <mergeCell ref="A3:A5"/>
    <mergeCell ref="B3:B5"/>
    <mergeCell ref="D3:L3"/>
    <mergeCell ref="M4:O4"/>
    <mergeCell ref="P4:P5"/>
  </mergeCells>
  <printOptions/>
  <pageMargins left="0.45" right="0.2" top="0.57" bottom="0.75" header="0.3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2"/>
  <sheetViews>
    <sheetView zoomScale="80" zoomScaleNormal="80" zoomScalePageLayoutView="0" workbookViewId="0" topLeftCell="A1">
      <selection activeCell="D4" sqref="D4"/>
    </sheetView>
  </sheetViews>
  <sheetFormatPr defaultColWidth="8.796875" defaultRowHeight="15"/>
  <cols>
    <col min="1" max="1" width="4.19921875" style="0" customWidth="1"/>
    <col min="2" max="2" width="23.09765625" style="0" customWidth="1"/>
    <col min="3" max="4" width="7.69921875" style="0" customWidth="1"/>
    <col min="5" max="14" width="7.19921875" style="0" customWidth="1"/>
  </cols>
  <sheetData>
    <row r="1" spans="1:14" ht="51.75" customHeight="1">
      <c r="A1" s="1984" t="s">
        <v>905</v>
      </c>
      <c r="B1" s="1984"/>
      <c r="C1" s="1984"/>
      <c r="D1" s="1984"/>
      <c r="E1" s="1984"/>
      <c r="F1" s="1984"/>
      <c r="G1" s="1984"/>
      <c r="H1" s="1984"/>
      <c r="I1" s="1984"/>
      <c r="J1" s="1984"/>
      <c r="K1" s="1984"/>
      <c r="L1" s="1984"/>
      <c r="M1" s="1984"/>
      <c r="N1" s="1984"/>
    </row>
    <row r="2" spans="1:14" ht="27.75" customHeight="1">
      <c r="A2" s="1985"/>
      <c r="B2" s="1985"/>
      <c r="C2" s="1985"/>
      <c r="D2" s="1985"/>
      <c r="E2" s="1985"/>
      <c r="F2" s="1985"/>
      <c r="G2" s="1985"/>
      <c r="H2" s="1985"/>
      <c r="I2" s="1985"/>
      <c r="J2" s="1985"/>
      <c r="K2" s="1985"/>
      <c r="L2" s="1985"/>
      <c r="M2" s="1985"/>
      <c r="N2" s="1985"/>
    </row>
    <row r="3" spans="1:14" ht="28.5" customHeight="1">
      <c r="A3" s="1827" t="s">
        <v>14</v>
      </c>
      <c r="B3" s="1706" t="s">
        <v>259</v>
      </c>
      <c r="C3" s="1666" t="s">
        <v>392</v>
      </c>
      <c r="D3" s="1667"/>
      <c r="E3" s="1986" t="s">
        <v>260</v>
      </c>
      <c r="F3" s="1987"/>
      <c r="G3" s="1986" t="s">
        <v>263</v>
      </c>
      <c r="H3" s="1987"/>
      <c r="I3" s="1986" t="s">
        <v>264</v>
      </c>
      <c r="J3" s="1987"/>
      <c r="K3" s="1986" t="s">
        <v>265</v>
      </c>
      <c r="L3" s="1987"/>
      <c r="M3" s="1986" t="s">
        <v>266</v>
      </c>
      <c r="N3" s="1987"/>
    </row>
    <row r="4" spans="1:14" ht="27.75" customHeight="1">
      <c r="A4" s="1828"/>
      <c r="B4" s="1829"/>
      <c r="C4" s="240" t="s">
        <v>261</v>
      </c>
      <c r="D4" s="240" t="s">
        <v>262</v>
      </c>
      <c r="E4" s="240" t="s">
        <v>261</v>
      </c>
      <c r="F4" s="240" t="s">
        <v>262</v>
      </c>
      <c r="G4" s="240" t="s">
        <v>261</v>
      </c>
      <c r="H4" s="240" t="s">
        <v>262</v>
      </c>
      <c r="I4" s="240" t="s">
        <v>261</v>
      </c>
      <c r="J4" s="240" t="s">
        <v>262</v>
      </c>
      <c r="K4" s="240" t="s">
        <v>261</v>
      </c>
      <c r="L4" s="240" t="s">
        <v>262</v>
      </c>
      <c r="M4" s="240" t="s">
        <v>261</v>
      </c>
      <c r="N4" s="240" t="s">
        <v>262</v>
      </c>
    </row>
    <row r="5" spans="1:14" ht="33" customHeight="1">
      <c r="A5" s="241">
        <v>1</v>
      </c>
      <c r="B5" s="242" t="s">
        <v>782</v>
      </c>
      <c r="C5" s="731">
        <f>E5+G5+I5+K5+M5</f>
        <v>0</v>
      </c>
      <c r="D5" s="731">
        <f>F5+H5+J5+L5+N5</f>
        <v>0</v>
      </c>
      <c r="E5" s="731">
        <v>0</v>
      </c>
      <c r="F5" s="731">
        <v>0</v>
      </c>
      <c r="G5" s="731">
        <v>0</v>
      </c>
      <c r="H5" s="731">
        <v>0</v>
      </c>
      <c r="I5" s="731">
        <v>0</v>
      </c>
      <c r="J5" s="731">
        <v>0</v>
      </c>
      <c r="K5" s="731">
        <v>0</v>
      </c>
      <c r="L5" s="731">
        <v>0</v>
      </c>
      <c r="M5" s="731">
        <v>0</v>
      </c>
      <c r="N5" s="731">
        <v>0</v>
      </c>
    </row>
    <row r="6" spans="1:14" ht="33" customHeight="1">
      <c r="A6" s="243">
        <v>2</v>
      </c>
      <c r="B6" s="246" t="s">
        <v>267</v>
      </c>
      <c r="C6" s="732">
        <f>E6+G6+I6+K6+M6</f>
        <v>0</v>
      </c>
      <c r="D6" s="732">
        <f>F6+H6+J6+L6+N6</f>
        <v>0</v>
      </c>
      <c r="E6" s="732">
        <v>0</v>
      </c>
      <c r="F6" s="732">
        <v>0</v>
      </c>
      <c r="G6" s="732">
        <v>0</v>
      </c>
      <c r="H6" s="732">
        <v>0</v>
      </c>
      <c r="I6" s="732">
        <v>0</v>
      </c>
      <c r="J6" s="732">
        <v>0</v>
      </c>
      <c r="K6" s="732">
        <v>0</v>
      </c>
      <c r="L6" s="732">
        <v>0</v>
      </c>
      <c r="M6" s="732">
        <v>0</v>
      </c>
      <c r="N6" s="732">
        <v>0</v>
      </c>
    </row>
    <row r="7" spans="1:14" ht="33" customHeight="1">
      <c r="A7" s="243">
        <v>3</v>
      </c>
      <c r="B7" s="244" t="str">
        <f>'BVSK tre em '!B7</f>
        <v>TP Tuyên Quang </v>
      </c>
      <c r="C7" s="732">
        <f aca="true" t="shared" si="0" ref="C7:C14">E7+G7+I7+K7+M7</f>
        <v>0</v>
      </c>
      <c r="D7" s="732">
        <f aca="true" t="shared" si="1" ref="D7:D14">F7+H7+J7+L7+N7</f>
        <v>0</v>
      </c>
      <c r="E7" s="732">
        <v>0</v>
      </c>
      <c r="F7" s="732">
        <v>0</v>
      </c>
      <c r="G7" s="732">
        <v>0</v>
      </c>
      <c r="H7" s="732">
        <v>0</v>
      </c>
      <c r="I7" s="732">
        <v>0</v>
      </c>
      <c r="J7" s="732">
        <v>0</v>
      </c>
      <c r="K7" s="732">
        <v>0</v>
      </c>
      <c r="L7" s="732">
        <v>0</v>
      </c>
      <c r="M7" s="732">
        <v>0</v>
      </c>
      <c r="N7" s="732">
        <v>0</v>
      </c>
    </row>
    <row r="8" spans="1:14" ht="33" customHeight="1">
      <c r="A8" s="243">
        <v>4</v>
      </c>
      <c r="B8" s="244" t="str">
        <f>'BVSK tre em '!B8</f>
        <v>H. Yên Sơn </v>
      </c>
      <c r="C8" s="732">
        <f t="shared" si="0"/>
        <v>0</v>
      </c>
      <c r="D8" s="732">
        <f t="shared" si="1"/>
        <v>0</v>
      </c>
      <c r="E8" s="732">
        <v>0</v>
      </c>
      <c r="F8" s="732">
        <v>0</v>
      </c>
      <c r="G8" s="732">
        <v>0</v>
      </c>
      <c r="H8" s="732">
        <v>0</v>
      </c>
      <c r="I8" s="732">
        <v>0</v>
      </c>
      <c r="J8" s="732">
        <v>0</v>
      </c>
      <c r="K8" s="732">
        <v>0</v>
      </c>
      <c r="L8" s="732">
        <v>0</v>
      </c>
      <c r="M8" s="732">
        <v>0</v>
      </c>
      <c r="N8" s="732">
        <v>0</v>
      </c>
    </row>
    <row r="9" spans="1:14" ht="33" customHeight="1">
      <c r="A9" s="243">
        <v>5</v>
      </c>
      <c r="B9" s="244" t="str">
        <f>'BVSK tre em '!B9</f>
        <v>H. Sơn Dương </v>
      </c>
      <c r="C9" s="732">
        <f t="shared" si="0"/>
        <v>0</v>
      </c>
      <c r="D9" s="732">
        <f t="shared" si="1"/>
        <v>0</v>
      </c>
      <c r="E9" s="732">
        <v>0</v>
      </c>
      <c r="F9" s="732">
        <v>0</v>
      </c>
      <c r="G9" s="732">
        <v>0</v>
      </c>
      <c r="H9" s="732">
        <v>0</v>
      </c>
      <c r="I9" s="732">
        <v>0</v>
      </c>
      <c r="J9" s="732">
        <v>0</v>
      </c>
      <c r="K9" s="732">
        <v>0</v>
      </c>
      <c r="L9" s="732">
        <v>0</v>
      </c>
      <c r="M9" s="732">
        <v>0</v>
      </c>
      <c r="N9" s="732">
        <v>0</v>
      </c>
    </row>
    <row r="10" spans="1:14" ht="33" customHeight="1">
      <c r="A10" s="243">
        <v>6</v>
      </c>
      <c r="B10" s="244" t="str">
        <f>'BVSK tre em '!B10</f>
        <v>H. Hàm Yên</v>
      </c>
      <c r="C10" s="732">
        <f t="shared" si="0"/>
        <v>0</v>
      </c>
      <c r="D10" s="732">
        <f t="shared" si="1"/>
        <v>0</v>
      </c>
      <c r="E10" s="732">
        <v>0</v>
      </c>
      <c r="F10" s="732">
        <v>0</v>
      </c>
      <c r="G10" s="732">
        <v>0</v>
      </c>
      <c r="H10" s="732">
        <v>0</v>
      </c>
      <c r="I10" s="732">
        <v>0</v>
      </c>
      <c r="J10" s="732">
        <v>0</v>
      </c>
      <c r="K10" s="732">
        <v>0</v>
      </c>
      <c r="L10" s="732">
        <v>0</v>
      </c>
      <c r="M10" s="732">
        <v>0</v>
      </c>
      <c r="N10" s="732">
        <v>0</v>
      </c>
    </row>
    <row r="11" spans="1:14" ht="33" customHeight="1">
      <c r="A11" s="243">
        <v>7</v>
      </c>
      <c r="B11" s="244" t="str">
        <f>'BVSK tre em '!B11</f>
        <v>H. Chiêm Hóa </v>
      </c>
      <c r="C11" s="732">
        <f t="shared" si="0"/>
        <v>0</v>
      </c>
      <c r="D11" s="732">
        <f t="shared" si="1"/>
        <v>0</v>
      </c>
      <c r="E11" s="732">
        <v>0</v>
      </c>
      <c r="F11" s="732">
        <v>0</v>
      </c>
      <c r="G11" s="732">
        <v>0</v>
      </c>
      <c r="H11" s="732">
        <v>0</v>
      </c>
      <c r="I11" s="732">
        <v>0</v>
      </c>
      <c r="J11" s="732">
        <v>0</v>
      </c>
      <c r="K11" s="732">
        <v>0</v>
      </c>
      <c r="L11" s="732">
        <v>0</v>
      </c>
      <c r="M11" s="732">
        <v>0</v>
      </c>
      <c r="N11" s="732">
        <v>0</v>
      </c>
    </row>
    <row r="12" spans="1:14" ht="33" customHeight="1">
      <c r="A12" s="243">
        <v>8</v>
      </c>
      <c r="B12" s="244" t="str">
        <f>'BVSK tre em '!B12</f>
        <v>H. Na Hang</v>
      </c>
      <c r="C12" s="732">
        <f t="shared" si="0"/>
        <v>0</v>
      </c>
      <c r="D12" s="732">
        <f t="shared" si="1"/>
        <v>0</v>
      </c>
      <c r="E12" s="732">
        <v>0</v>
      </c>
      <c r="F12" s="732">
        <v>0</v>
      </c>
      <c r="G12" s="732">
        <v>0</v>
      </c>
      <c r="H12" s="732">
        <v>0</v>
      </c>
      <c r="I12" s="732">
        <v>0</v>
      </c>
      <c r="J12" s="732">
        <v>0</v>
      </c>
      <c r="K12" s="732">
        <v>0</v>
      </c>
      <c r="L12" s="732">
        <v>0</v>
      </c>
      <c r="M12" s="732">
        <v>0</v>
      </c>
      <c r="N12" s="732">
        <v>0</v>
      </c>
    </row>
    <row r="13" spans="1:14" ht="33" customHeight="1">
      <c r="A13" s="245">
        <v>9</v>
      </c>
      <c r="B13" s="244" t="str">
        <f>'BVSK tre em '!B13</f>
        <v>H. Lâm Bình </v>
      </c>
      <c r="C13" s="843">
        <f t="shared" si="0"/>
        <v>0</v>
      </c>
      <c r="D13" s="843">
        <f t="shared" si="1"/>
        <v>0</v>
      </c>
      <c r="E13" s="733">
        <v>0</v>
      </c>
      <c r="F13" s="733">
        <v>0</v>
      </c>
      <c r="G13" s="733">
        <v>0</v>
      </c>
      <c r="H13" s="733">
        <v>0</v>
      </c>
      <c r="I13" s="733">
        <v>0</v>
      </c>
      <c r="J13" s="733">
        <v>0</v>
      </c>
      <c r="K13" s="733">
        <v>0</v>
      </c>
      <c r="L13" s="733">
        <v>0</v>
      </c>
      <c r="M13" s="733">
        <v>0</v>
      </c>
      <c r="N13" s="733">
        <v>0</v>
      </c>
    </row>
    <row r="14" spans="1:14" ht="33" customHeight="1">
      <c r="A14" s="1980" t="s">
        <v>220</v>
      </c>
      <c r="B14" s="1981"/>
      <c r="C14" s="844">
        <f t="shared" si="0"/>
        <v>0</v>
      </c>
      <c r="D14" s="844">
        <f t="shared" si="1"/>
        <v>0</v>
      </c>
      <c r="E14" s="734">
        <f aca="true" t="shared" si="2" ref="E14:N14">SUM(E5:E13)</f>
        <v>0</v>
      </c>
      <c r="F14" s="734">
        <f t="shared" si="2"/>
        <v>0</v>
      </c>
      <c r="G14" s="734">
        <f t="shared" si="2"/>
        <v>0</v>
      </c>
      <c r="H14" s="734">
        <f t="shared" si="2"/>
        <v>0</v>
      </c>
      <c r="I14" s="734">
        <f t="shared" si="2"/>
        <v>0</v>
      </c>
      <c r="J14" s="734">
        <f t="shared" si="2"/>
        <v>0</v>
      </c>
      <c r="K14" s="734">
        <f t="shared" si="2"/>
        <v>0</v>
      </c>
      <c r="L14" s="734">
        <f t="shared" si="2"/>
        <v>0</v>
      </c>
      <c r="M14" s="734">
        <f t="shared" si="2"/>
        <v>0</v>
      </c>
      <c r="N14" s="734">
        <f t="shared" si="2"/>
        <v>0</v>
      </c>
    </row>
    <row r="15" spans="1:14" ht="23.25" customHeight="1">
      <c r="A15" s="753"/>
      <c r="B15" s="753"/>
      <c r="C15" s="753"/>
      <c r="D15" s="753"/>
      <c r="E15" s="754"/>
      <c r="F15" s="754"/>
      <c r="G15" s="754"/>
      <c r="H15" s="754"/>
      <c r="I15" s="754"/>
      <c r="J15" s="754"/>
      <c r="K15" s="754"/>
      <c r="L15" s="754"/>
      <c r="M15" s="754"/>
      <c r="N15" s="754"/>
    </row>
    <row r="16" spans="2:4" ht="15.75">
      <c r="B16" s="264"/>
      <c r="C16" s="264"/>
      <c r="D16" s="264"/>
    </row>
    <row r="17" spans="2:14" ht="19.5" customHeight="1"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</row>
    <row r="18" spans="2:14" ht="24" customHeight="1">
      <c r="B18" s="1983"/>
      <c r="C18" s="1983"/>
      <c r="D18" s="1983"/>
      <c r="E18" s="1983"/>
      <c r="F18" s="1983"/>
      <c r="G18" s="1983"/>
      <c r="H18" s="1983"/>
      <c r="I18" s="1983"/>
      <c r="J18" s="1983"/>
      <c r="K18" s="1983"/>
      <c r="L18" s="1983"/>
      <c r="M18" s="1983"/>
      <c r="N18" s="1983"/>
    </row>
    <row r="19" spans="2:14" ht="24" customHeight="1">
      <c r="B19" s="1982"/>
      <c r="C19" s="1982"/>
      <c r="D19" s="1982"/>
      <c r="E19" s="1982"/>
      <c r="F19" s="1982"/>
      <c r="G19" s="1982"/>
      <c r="H19" s="1982"/>
      <c r="I19" s="1982"/>
      <c r="J19" s="1982"/>
      <c r="K19" s="1982"/>
      <c r="L19" s="1982"/>
      <c r="M19" s="1982"/>
      <c r="N19" s="1982"/>
    </row>
    <row r="20" spans="2:14" ht="34.5" customHeight="1"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</row>
    <row r="21" spans="2:14" ht="19.5" customHeight="1"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</row>
    <row r="22" spans="2:14" ht="19.5" customHeight="1"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</row>
  </sheetData>
  <sheetProtection/>
  <mergeCells count="13">
    <mergeCell ref="K3:L3"/>
    <mergeCell ref="M3:N3"/>
    <mergeCell ref="C3:D3"/>
    <mergeCell ref="A14:B14"/>
    <mergeCell ref="B19:N19"/>
    <mergeCell ref="B18:N18"/>
    <mergeCell ref="A1:N1"/>
    <mergeCell ref="A2:N2"/>
    <mergeCell ref="A3:A4"/>
    <mergeCell ref="B3:B4"/>
    <mergeCell ref="E3:F3"/>
    <mergeCell ref="G3:H3"/>
    <mergeCell ref="I3:J3"/>
  </mergeCells>
  <printOptions/>
  <pageMargins left="0.93" right="0.31" top="0.61" bottom="0.44" header="0.35" footer="0.2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</sheetPr>
  <dimension ref="A1:Q15"/>
  <sheetViews>
    <sheetView zoomScale="90" zoomScaleNormal="90" zoomScalePageLayoutView="0" workbookViewId="0" topLeftCell="A4">
      <selection activeCell="W17" sqref="W17"/>
    </sheetView>
  </sheetViews>
  <sheetFormatPr defaultColWidth="8.796875" defaultRowHeight="15"/>
  <cols>
    <col min="1" max="1" width="3.5" style="296" customWidth="1"/>
    <col min="2" max="2" width="15.19921875" style="296" customWidth="1"/>
    <col min="3" max="3" width="8.59765625" style="15" customWidth="1"/>
    <col min="4" max="5" width="7.3984375" style="15" customWidth="1"/>
    <col min="6" max="6" width="7.5" style="15" customWidth="1"/>
    <col min="7" max="7" width="5.69921875" style="15" customWidth="1"/>
    <col min="8" max="8" width="7.3984375" style="15" customWidth="1"/>
    <col min="9" max="9" width="6.8984375" style="15" customWidth="1"/>
    <col min="10" max="10" width="6.59765625" style="15" customWidth="1"/>
    <col min="11" max="11" width="8.09765625" style="15" customWidth="1"/>
    <col min="12" max="13" width="5.8984375" style="15" customWidth="1"/>
    <col min="14" max="14" width="5.8984375" style="296" customWidth="1"/>
    <col min="15" max="15" width="5.19921875" style="296" customWidth="1"/>
    <col min="16" max="17" width="5.69921875" style="296" customWidth="1"/>
  </cols>
  <sheetData>
    <row r="1" spans="1:17" ht="29.25" customHeight="1">
      <c r="A1" s="1990" t="s">
        <v>97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1990"/>
      <c r="P1" s="1990"/>
      <c r="Q1" s="1990"/>
    </row>
    <row r="2" spans="1:17" ht="24" customHeight="1">
      <c r="A2" s="1991"/>
      <c r="B2" s="1991"/>
      <c r="C2" s="1991"/>
      <c r="D2" s="1991"/>
      <c r="E2" s="1991"/>
      <c r="F2" s="1991"/>
      <c r="G2" s="1991"/>
      <c r="H2" s="1991"/>
      <c r="I2" s="1991"/>
      <c r="J2" s="1991"/>
      <c r="K2" s="1991"/>
      <c r="L2" s="1991"/>
      <c r="M2" s="1991"/>
      <c r="N2" s="1991"/>
      <c r="O2" s="1991"/>
      <c r="P2" s="1991"/>
      <c r="Q2" s="1991"/>
    </row>
    <row r="3" ht="25.5" customHeight="1"/>
    <row r="4" spans="1:17" ht="30" customHeight="1">
      <c r="A4" s="1992" t="s">
        <v>14</v>
      </c>
      <c r="B4" s="1994" t="s">
        <v>282</v>
      </c>
      <c r="C4" s="1996" t="s">
        <v>278</v>
      </c>
      <c r="D4" s="1997"/>
      <c r="E4" s="1998"/>
      <c r="F4" s="1996" t="s">
        <v>279</v>
      </c>
      <c r="G4" s="1997"/>
      <c r="H4" s="1997"/>
      <c r="I4" s="1998"/>
      <c r="J4" s="1996" t="s">
        <v>280</v>
      </c>
      <c r="K4" s="1997"/>
      <c r="L4" s="1997"/>
      <c r="M4" s="1998"/>
      <c r="N4" s="1996" t="s">
        <v>281</v>
      </c>
      <c r="O4" s="1997"/>
      <c r="P4" s="1997"/>
      <c r="Q4" s="1998"/>
    </row>
    <row r="5" spans="1:17" ht="121.5" customHeight="1">
      <c r="A5" s="1993"/>
      <c r="B5" s="1995"/>
      <c r="C5" s="583" t="s">
        <v>218</v>
      </c>
      <c r="D5" s="596" t="s">
        <v>435</v>
      </c>
      <c r="E5" s="596" t="s">
        <v>436</v>
      </c>
      <c r="F5" s="458" t="s">
        <v>268</v>
      </c>
      <c r="G5" s="597" t="s">
        <v>269</v>
      </c>
      <c r="H5" s="458" t="s">
        <v>270</v>
      </c>
      <c r="I5" s="597" t="s">
        <v>271</v>
      </c>
      <c r="J5" s="598" t="s">
        <v>272</v>
      </c>
      <c r="K5" s="458" t="s">
        <v>273</v>
      </c>
      <c r="L5" s="458" t="s">
        <v>274</v>
      </c>
      <c r="M5" s="458" t="s">
        <v>275</v>
      </c>
      <c r="N5" s="458" t="s">
        <v>276</v>
      </c>
      <c r="O5" s="458" t="s">
        <v>277</v>
      </c>
      <c r="P5" s="458" t="s">
        <v>404</v>
      </c>
      <c r="Q5" s="458" t="s">
        <v>403</v>
      </c>
    </row>
    <row r="6" spans="1:17" ht="31.5" customHeight="1">
      <c r="A6" s="474">
        <v>1</v>
      </c>
      <c r="B6" s="475" t="s">
        <v>98</v>
      </c>
      <c r="C6" s="563">
        <v>3800</v>
      </c>
      <c r="D6" s="563">
        <v>1270</v>
      </c>
      <c r="E6" s="566">
        <v>2530</v>
      </c>
      <c r="F6" s="457">
        <v>1270</v>
      </c>
      <c r="G6" s="587">
        <f>F6/D6*100</f>
        <v>100</v>
      </c>
      <c r="H6" s="588">
        <v>4152</v>
      </c>
      <c r="I6" s="589">
        <f>H6/C6*100</f>
        <v>109.26315789473684</v>
      </c>
      <c r="J6" s="457">
        <v>67</v>
      </c>
      <c r="K6" s="457">
        <v>23</v>
      </c>
      <c r="L6" s="557">
        <v>0</v>
      </c>
      <c r="M6" s="557">
        <v>0</v>
      </c>
      <c r="N6" s="457">
        <v>0</v>
      </c>
      <c r="O6" s="457">
        <v>0</v>
      </c>
      <c r="P6" s="457">
        <v>0</v>
      </c>
      <c r="Q6" s="457">
        <v>0</v>
      </c>
    </row>
    <row r="7" spans="1:17" ht="31.5" customHeight="1">
      <c r="A7" s="476">
        <v>2</v>
      </c>
      <c r="B7" s="477" t="s">
        <v>147</v>
      </c>
      <c r="C7" s="564">
        <v>3017</v>
      </c>
      <c r="D7" s="564">
        <v>1234</v>
      </c>
      <c r="E7" s="567">
        <v>1783</v>
      </c>
      <c r="F7" s="373">
        <v>1234</v>
      </c>
      <c r="G7" s="590">
        <f aca="true" t="shared" si="0" ref="G7:G12">F7/D7*100</f>
        <v>100</v>
      </c>
      <c r="H7" s="591">
        <v>3102</v>
      </c>
      <c r="I7" s="592">
        <f aca="true" t="shared" si="1" ref="I7:I12">H7/C7*100</f>
        <v>102.8173682466026</v>
      </c>
      <c r="J7" s="373">
        <v>55</v>
      </c>
      <c r="K7" s="373">
        <v>29</v>
      </c>
      <c r="L7" s="558">
        <v>0</v>
      </c>
      <c r="M7" s="558">
        <v>0</v>
      </c>
      <c r="N7" s="373">
        <v>0</v>
      </c>
      <c r="O7" s="373">
        <v>0</v>
      </c>
      <c r="P7" s="373">
        <v>0</v>
      </c>
      <c r="Q7" s="373">
        <v>0</v>
      </c>
    </row>
    <row r="8" spans="1:17" ht="31.5" customHeight="1">
      <c r="A8" s="476">
        <v>3</v>
      </c>
      <c r="B8" s="477" t="s">
        <v>93</v>
      </c>
      <c r="C8" s="564">
        <v>11899</v>
      </c>
      <c r="D8" s="564">
        <v>4495</v>
      </c>
      <c r="E8" s="567">
        <v>7404</v>
      </c>
      <c r="F8" s="373">
        <v>4495</v>
      </c>
      <c r="G8" s="590">
        <f t="shared" si="0"/>
        <v>100</v>
      </c>
      <c r="H8" s="591">
        <v>12771</v>
      </c>
      <c r="I8" s="592">
        <f t="shared" si="1"/>
        <v>107.32834691990925</v>
      </c>
      <c r="J8" s="373">
        <v>515</v>
      </c>
      <c r="K8" s="373">
        <v>112</v>
      </c>
      <c r="L8" s="558">
        <v>0</v>
      </c>
      <c r="M8" s="558">
        <v>0</v>
      </c>
      <c r="N8" s="373">
        <v>0</v>
      </c>
      <c r="O8" s="373">
        <v>0</v>
      </c>
      <c r="P8" s="373">
        <v>0</v>
      </c>
      <c r="Q8" s="373">
        <v>0</v>
      </c>
    </row>
    <row r="9" spans="1:17" ht="31.5" customHeight="1">
      <c r="A9" s="476">
        <v>4</v>
      </c>
      <c r="B9" s="477" t="s">
        <v>99</v>
      </c>
      <c r="C9" s="564">
        <v>12113</v>
      </c>
      <c r="D9" s="564">
        <v>4699</v>
      </c>
      <c r="E9" s="567">
        <v>7414</v>
      </c>
      <c r="F9" s="373">
        <f>D9</f>
        <v>4699</v>
      </c>
      <c r="G9" s="590">
        <f t="shared" si="0"/>
        <v>100</v>
      </c>
      <c r="H9" s="591">
        <v>12213</v>
      </c>
      <c r="I9" s="592">
        <f t="shared" si="1"/>
        <v>100.82555931643688</v>
      </c>
      <c r="J9" s="373">
        <v>245</v>
      </c>
      <c r="K9" s="373">
        <v>86</v>
      </c>
      <c r="L9" s="558">
        <v>0</v>
      </c>
      <c r="M9" s="558">
        <v>0</v>
      </c>
      <c r="N9" s="373">
        <v>0</v>
      </c>
      <c r="O9" s="373">
        <v>0</v>
      </c>
      <c r="P9" s="373">
        <v>0</v>
      </c>
      <c r="Q9" s="373">
        <v>0</v>
      </c>
    </row>
    <row r="10" spans="1:17" ht="31.5" customHeight="1">
      <c r="A10" s="476">
        <v>5</v>
      </c>
      <c r="B10" s="477" t="s">
        <v>100</v>
      </c>
      <c r="C10" s="564">
        <v>16716</v>
      </c>
      <c r="D10" s="564">
        <v>6213</v>
      </c>
      <c r="E10" s="567">
        <v>10503</v>
      </c>
      <c r="F10" s="373">
        <v>6213</v>
      </c>
      <c r="G10" s="590">
        <f t="shared" si="0"/>
        <v>100</v>
      </c>
      <c r="H10" s="591">
        <v>18270</v>
      </c>
      <c r="I10" s="592">
        <f>H10/C10*100</f>
        <v>109.29648241206029</v>
      </c>
      <c r="J10" s="373">
        <v>1847</v>
      </c>
      <c r="K10" s="373">
        <v>826</v>
      </c>
      <c r="L10" s="558">
        <v>0</v>
      </c>
      <c r="M10" s="558">
        <v>0</v>
      </c>
      <c r="N10" s="373">
        <v>0</v>
      </c>
      <c r="O10" s="373">
        <v>0</v>
      </c>
      <c r="P10" s="373">
        <v>0</v>
      </c>
      <c r="Q10" s="373">
        <v>0</v>
      </c>
    </row>
    <row r="11" spans="1:17" ht="31.5" customHeight="1">
      <c r="A11" s="476">
        <v>6</v>
      </c>
      <c r="B11" s="477" t="s">
        <v>96</v>
      </c>
      <c r="C11" s="564">
        <v>18653</v>
      </c>
      <c r="D11" s="564">
        <v>7325</v>
      </c>
      <c r="E11" s="567">
        <v>11328</v>
      </c>
      <c r="F11" s="373">
        <v>7325</v>
      </c>
      <c r="G11" s="590">
        <f t="shared" si="0"/>
        <v>100</v>
      </c>
      <c r="H11" s="591">
        <v>19532</v>
      </c>
      <c r="I11" s="592">
        <f t="shared" si="1"/>
        <v>104.7123787058382</v>
      </c>
      <c r="J11" s="373">
        <v>887</v>
      </c>
      <c r="K11" s="373">
        <v>103</v>
      </c>
      <c r="L11" s="558">
        <v>0</v>
      </c>
      <c r="M11" s="558">
        <v>0</v>
      </c>
      <c r="N11" s="373">
        <v>0</v>
      </c>
      <c r="O11" s="373">
        <v>0</v>
      </c>
      <c r="P11" s="373">
        <v>0</v>
      </c>
      <c r="Q11" s="373">
        <v>0</v>
      </c>
    </row>
    <row r="12" spans="1:17" ht="31.5" customHeight="1">
      <c r="A12" s="478">
        <v>7</v>
      </c>
      <c r="B12" s="479" t="s">
        <v>39</v>
      </c>
      <c r="C12" s="565">
        <v>8192</v>
      </c>
      <c r="D12" s="565">
        <v>2990</v>
      </c>
      <c r="E12" s="568">
        <v>5202</v>
      </c>
      <c r="F12" s="374">
        <v>2990</v>
      </c>
      <c r="G12" s="593">
        <f t="shared" si="0"/>
        <v>100</v>
      </c>
      <c r="H12" s="594">
        <v>9153</v>
      </c>
      <c r="I12" s="595">
        <f t="shared" si="1"/>
        <v>111.73095703125</v>
      </c>
      <c r="J12" s="374">
        <v>203</v>
      </c>
      <c r="K12" s="374">
        <v>62</v>
      </c>
      <c r="L12" s="559">
        <v>0</v>
      </c>
      <c r="M12" s="559">
        <v>0</v>
      </c>
      <c r="N12" s="374">
        <v>0</v>
      </c>
      <c r="O12" s="374">
        <v>0</v>
      </c>
      <c r="P12" s="374">
        <v>0</v>
      </c>
      <c r="Q12" s="374">
        <v>0</v>
      </c>
    </row>
    <row r="13" spans="1:17" ht="31.5" customHeight="1">
      <c r="A13" s="1988" t="s">
        <v>13</v>
      </c>
      <c r="B13" s="1989"/>
      <c r="C13" s="560">
        <f>SUM(C6:C12)</f>
        <v>74390</v>
      </c>
      <c r="D13" s="560">
        <f>SUM(D6:D12)</f>
        <v>28226</v>
      </c>
      <c r="E13" s="560">
        <f>SUM(E6:E12)</f>
        <v>46164</v>
      </c>
      <c r="F13" s="560">
        <f>SUM(F6:F12)</f>
        <v>28226</v>
      </c>
      <c r="G13" s="562">
        <f>F13/D13*100</f>
        <v>100</v>
      </c>
      <c r="H13" s="561">
        <f>SUM(H6:H12)</f>
        <v>79193</v>
      </c>
      <c r="I13" s="581">
        <f>H13/C13*100</f>
        <v>106.45651297217368</v>
      </c>
      <c r="J13" s="560">
        <f>SUM(J6:J12)</f>
        <v>3819</v>
      </c>
      <c r="K13" s="560">
        <f>SUM(K6:K12)</f>
        <v>1241</v>
      </c>
      <c r="L13" s="560">
        <f aca="true" t="shared" si="2" ref="L13:Q13">SUM(L6:L12)</f>
        <v>0</v>
      </c>
      <c r="M13" s="560">
        <f t="shared" si="2"/>
        <v>0</v>
      </c>
      <c r="N13" s="375">
        <f t="shared" si="2"/>
        <v>0</v>
      </c>
      <c r="O13" s="375">
        <f t="shared" si="2"/>
        <v>0</v>
      </c>
      <c r="P13" s="375">
        <f t="shared" si="2"/>
        <v>0</v>
      </c>
      <c r="Q13" s="375">
        <f t="shared" si="2"/>
        <v>0</v>
      </c>
    </row>
    <row r="14" spans="8:9" ht="15">
      <c r="H14" s="145"/>
      <c r="I14" s="145"/>
    </row>
    <row r="15" spans="8:9" ht="15">
      <c r="H15" s="145"/>
      <c r="I15" s="145"/>
    </row>
  </sheetData>
  <sheetProtection/>
  <mergeCells count="9">
    <mergeCell ref="A13:B13"/>
    <mergeCell ref="A1:Q1"/>
    <mergeCell ref="A2:Q2"/>
    <mergeCell ref="A4:A5"/>
    <mergeCell ref="B4:B5"/>
    <mergeCell ref="C4:E4"/>
    <mergeCell ref="F4:I4"/>
    <mergeCell ref="J4:M4"/>
    <mergeCell ref="N4:Q4"/>
  </mergeCells>
  <printOptions/>
  <pageMargins left="0.31" right="0.21" top="0.74" bottom="0.8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"/>
  <sheetViews>
    <sheetView zoomScalePageLayoutView="0" workbookViewId="0" topLeftCell="A1">
      <selection activeCell="A1" sqref="A1:J1"/>
    </sheetView>
  </sheetViews>
  <sheetFormatPr defaultColWidth="8.8984375" defaultRowHeight="15"/>
  <cols>
    <col min="1" max="1" width="3.5" style="218" customWidth="1"/>
    <col min="2" max="2" width="25" style="987" customWidth="1"/>
    <col min="3" max="3" width="6.8984375" style="988" customWidth="1"/>
    <col min="4" max="4" width="8.69921875" style="218" customWidth="1"/>
    <col min="5" max="5" width="8.09765625" style="218" customWidth="1"/>
    <col min="6" max="6" width="6.5" style="218" customWidth="1"/>
    <col min="7" max="7" width="6.09765625" style="218" customWidth="1"/>
    <col min="8" max="8" width="9.09765625" style="218" customWidth="1"/>
    <col min="9" max="9" width="6" style="218" customWidth="1"/>
    <col min="10" max="10" width="6.3984375" style="218" customWidth="1"/>
    <col min="11" max="13" width="9" style="773" hidden="1" customWidth="1"/>
    <col min="14" max="14" width="0" style="991" hidden="1" customWidth="1"/>
    <col min="15" max="16384" width="8.8984375" style="991" customWidth="1"/>
  </cols>
  <sheetData>
    <row r="1" spans="1:10" ht="76.5" customHeight="1">
      <c r="A1" s="1607" t="s">
        <v>934</v>
      </c>
      <c r="B1" s="1607"/>
      <c r="C1" s="1607"/>
      <c r="D1" s="1607"/>
      <c r="E1" s="1607"/>
      <c r="F1" s="1607"/>
      <c r="G1" s="1607"/>
      <c r="H1" s="1607"/>
      <c r="I1" s="1607"/>
      <c r="J1" s="1607"/>
    </row>
    <row r="2" spans="1:10" s="985" customFormat="1" ht="32.25" customHeight="1">
      <c r="A2" s="1591" t="s">
        <v>14</v>
      </c>
      <c r="B2" s="1591" t="s">
        <v>493</v>
      </c>
      <c r="C2" s="1591" t="s">
        <v>494</v>
      </c>
      <c r="D2" s="1591" t="s">
        <v>890</v>
      </c>
      <c r="E2" s="1591" t="s">
        <v>856</v>
      </c>
      <c r="F2" s="1591" t="s">
        <v>857</v>
      </c>
      <c r="G2" s="1591"/>
      <c r="H2" s="1591"/>
      <c r="I2" s="1591"/>
      <c r="J2" s="1591"/>
    </row>
    <row r="3" spans="1:10" s="985" customFormat="1" ht="33.75" customHeight="1">
      <c r="A3" s="1591"/>
      <c r="B3" s="1591"/>
      <c r="C3" s="1591"/>
      <c r="D3" s="1591"/>
      <c r="E3" s="1591"/>
      <c r="F3" s="1591" t="s">
        <v>798</v>
      </c>
      <c r="G3" s="1591"/>
      <c r="H3" s="1608" t="s">
        <v>805</v>
      </c>
      <c r="I3" s="1608"/>
      <c r="J3" s="1608"/>
    </row>
    <row r="4" spans="1:10" s="985" customFormat="1" ht="102.75" customHeight="1">
      <c r="A4" s="1591"/>
      <c r="B4" s="1591"/>
      <c r="C4" s="1591"/>
      <c r="D4" s="1591"/>
      <c r="E4" s="1591"/>
      <c r="F4" s="898" t="s">
        <v>891</v>
      </c>
      <c r="G4" s="898" t="s">
        <v>772</v>
      </c>
      <c r="H4" s="898" t="s">
        <v>892</v>
      </c>
      <c r="I4" s="898" t="s">
        <v>799</v>
      </c>
      <c r="J4" s="898" t="s">
        <v>858</v>
      </c>
    </row>
    <row r="5" spans="1:10" s="986" customFormat="1" ht="27.75" customHeight="1">
      <c r="A5" s="993">
        <v>1</v>
      </c>
      <c r="B5" s="994" t="s">
        <v>495</v>
      </c>
      <c r="C5" s="995" t="s">
        <v>354</v>
      </c>
      <c r="D5" s="996">
        <f>D6+D11+D12+D15</f>
        <v>155</v>
      </c>
      <c r="E5" s="996">
        <f>E6+E11+E12+E15</f>
        <v>155</v>
      </c>
      <c r="F5" s="996">
        <f>F6+F11+F12+F15</f>
        <v>155</v>
      </c>
      <c r="G5" s="997">
        <f aca="true" t="shared" si="0" ref="G5:G28">F5/E5*100</f>
        <v>100</v>
      </c>
      <c r="H5" s="996">
        <f>H6+H11+H12+H15</f>
        <v>155</v>
      </c>
      <c r="I5" s="998">
        <f aca="true" t="shared" si="1" ref="I5:I31">H5/E5*100</f>
        <v>100</v>
      </c>
      <c r="J5" s="999">
        <f>H5/D5*100-100</f>
        <v>0</v>
      </c>
    </row>
    <row r="6" spans="1:10" s="985" customFormat="1" ht="24.75" customHeight="1">
      <c r="A6" s="1000" t="s">
        <v>496</v>
      </c>
      <c r="B6" s="1001" t="s">
        <v>497</v>
      </c>
      <c r="C6" s="1002" t="s">
        <v>497</v>
      </c>
      <c r="D6" s="1003">
        <f>SUM(D7:D10)</f>
        <v>15</v>
      </c>
      <c r="E6" s="1003">
        <f>SUM(E7:E10)</f>
        <v>15</v>
      </c>
      <c r="F6" s="1003">
        <f>SUM(F7:F10)</f>
        <v>15</v>
      </c>
      <c r="G6" s="997">
        <f t="shared" si="0"/>
        <v>100</v>
      </c>
      <c r="H6" s="1003">
        <f>SUM(H7:H10)</f>
        <v>15</v>
      </c>
      <c r="I6" s="1004">
        <f>H6/E6*100</f>
        <v>100</v>
      </c>
      <c r="J6" s="1005">
        <f>H6/D6*100-100</f>
        <v>0</v>
      </c>
    </row>
    <row r="7" spans="1:10" s="985" customFormat="1" ht="20.25" customHeight="1">
      <c r="A7" s="1000"/>
      <c r="B7" s="1001" t="s">
        <v>498</v>
      </c>
      <c r="C7" s="1002" t="s">
        <v>497</v>
      </c>
      <c r="D7" s="1006">
        <v>5</v>
      </c>
      <c r="E7" s="1003">
        <v>5</v>
      </c>
      <c r="F7" s="1003">
        <v>5</v>
      </c>
      <c r="G7" s="997">
        <f t="shared" si="0"/>
        <v>100</v>
      </c>
      <c r="H7" s="1003">
        <v>5</v>
      </c>
      <c r="I7" s="1004">
        <f t="shared" si="1"/>
        <v>100</v>
      </c>
      <c r="J7" s="1005">
        <f aca="true" t="shared" si="2" ref="J7:J41">H7/D7*100-100</f>
        <v>0</v>
      </c>
    </row>
    <row r="8" spans="1:10" s="985" customFormat="1" ht="25.5" customHeight="1">
      <c r="A8" s="1000"/>
      <c r="B8" s="1001" t="s">
        <v>852</v>
      </c>
      <c r="C8" s="1002" t="s">
        <v>776</v>
      </c>
      <c r="D8" s="1006">
        <v>6</v>
      </c>
      <c r="E8" s="1003">
        <v>6</v>
      </c>
      <c r="F8" s="1003">
        <v>6</v>
      </c>
      <c r="G8" s="997"/>
      <c r="H8" s="1003">
        <v>6</v>
      </c>
      <c r="I8" s="1004"/>
      <c r="J8" s="1005"/>
    </row>
    <row r="9" spans="1:10" s="985" customFormat="1" ht="40.5" customHeight="1">
      <c r="A9" s="1000"/>
      <c r="B9" s="1001" t="s">
        <v>777</v>
      </c>
      <c r="C9" s="1002" t="s">
        <v>497</v>
      </c>
      <c r="D9" s="1006">
        <v>3</v>
      </c>
      <c r="E9" s="1003">
        <v>3</v>
      </c>
      <c r="F9" s="1003">
        <v>3</v>
      </c>
      <c r="G9" s="997">
        <f t="shared" si="0"/>
        <v>100</v>
      </c>
      <c r="H9" s="1003">
        <v>3</v>
      </c>
      <c r="I9" s="1004">
        <f t="shared" si="1"/>
        <v>100</v>
      </c>
      <c r="J9" s="1005">
        <f t="shared" si="2"/>
        <v>0</v>
      </c>
    </row>
    <row r="10" spans="1:18" s="985" customFormat="1" ht="22.5" customHeight="1">
      <c r="A10" s="1000"/>
      <c r="B10" s="1001" t="s">
        <v>499</v>
      </c>
      <c r="C10" s="1002" t="s">
        <v>497</v>
      </c>
      <c r="D10" s="1006">
        <v>1</v>
      </c>
      <c r="E10" s="1003">
        <v>1</v>
      </c>
      <c r="F10" s="1003">
        <v>1</v>
      </c>
      <c r="G10" s="997">
        <f t="shared" si="0"/>
        <v>100</v>
      </c>
      <c r="H10" s="1003">
        <v>1</v>
      </c>
      <c r="I10" s="1004">
        <f t="shared" si="1"/>
        <v>100</v>
      </c>
      <c r="J10" s="1005">
        <f t="shared" si="2"/>
        <v>0</v>
      </c>
      <c r="R10" s="1036"/>
    </row>
    <row r="11" spans="1:10" s="985" customFormat="1" ht="20.25" customHeight="1">
      <c r="A11" s="1000" t="s">
        <v>500</v>
      </c>
      <c r="B11" s="1001" t="s">
        <v>501</v>
      </c>
      <c r="C11" s="1002" t="s">
        <v>360</v>
      </c>
      <c r="D11" s="1006">
        <v>9</v>
      </c>
      <c r="E11" s="1003">
        <v>9</v>
      </c>
      <c r="F11" s="1003">
        <v>9</v>
      </c>
      <c r="G11" s="997">
        <f t="shared" si="0"/>
        <v>100</v>
      </c>
      <c r="H11" s="1003">
        <f aca="true" t="shared" si="3" ref="H11:H16">F11</f>
        <v>9</v>
      </c>
      <c r="I11" s="1004">
        <f t="shared" si="1"/>
        <v>100</v>
      </c>
      <c r="J11" s="1005">
        <f t="shared" si="2"/>
        <v>0</v>
      </c>
    </row>
    <row r="12" spans="1:10" s="985" customFormat="1" ht="22.5" customHeight="1">
      <c r="A12" s="1000" t="s">
        <v>502</v>
      </c>
      <c r="B12" s="1001" t="s">
        <v>503</v>
      </c>
      <c r="C12" s="1002" t="s">
        <v>504</v>
      </c>
      <c r="D12" s="1003">
        <f>D13+D14</f>
        <v>129</v>
      </c>
      <c r="E12" s="1003">
        <f>E13+E14</f>
        <v>129</v>
      </c>
      <c r="F12" s="1003">
        <f>F13+F14</f>
        <v>129</v>
      </c>
      <c r="G12" s="997">
        <f t="shared" si="0"/>
        <v>100</v>
      </c>
      <c r="H12" s="1003">
        <f>F12</f>
        <v>129</v>
      </c>
      <c r="I12" s="1004">
        <f t="shared" si="1"/>
        <v>100</v>
      </c>
      <c r="J12" s="1005">
        <f t="shared" si="2"/>
        <v>0</v>
      </c>
    </row>
    <row r="13" spans="1:10" s="985" customFormat="1" ht="22.5" customHeight="1">
      <c r="A13" s="1000"/>
      <c r="B13" s="1001" t="s">
        <v>505</v>
      </c>
      <c r="C13" s="1002" t="s">
        <v>504</v>
      </c>
      <c r="D13" s="1003">
        <v>16</v>
      </c>
      <c r="E13" s="1003">
        <v>16</v>
      </c>
      <c r="F13" s="1003">
        <v>16</v>
      </c>
      <c r="G13" s="997">
        <f t="shared" si="0"/>
        <v>100</v>
      </c>
      <c r="H13" s="1003">
        <v>16</v>
      </c>
      <c r="I13" s="1004">
        <f t="shared" si="1"/>
        <v>100</v>
      </c>
      <c r="J13" s="1005">
        <f t="shared" si="2"/>
        <v>0</v>
      </c>
    </row>
    <row r="14" spans="1:10" s="985" customFormat="1" ht="22.5" customHeight="1">
      <c r="A14" s="1000"/>
      <c r="B14" s="1001" t="s">
        <v>506</v>
      </c>
      <c r="C14" s="1002" t="s">
        <v>504</v>
      </c>
      <c r="D14" s="1003">
        <v>113</v>
      </c>
      <c r="E14" s="1003">
        <v>113</v>
      </c>
      <c r="F14" s="1003">
        <v>113</v>
      </c>
      <c r="G14" s="997">
        <f>F14/E14*100</f>
        <v>100</v>
      </c>
      <c r="H14" s="1003">
        <v>113</v>
      </c>
      <c r="I14" s="1004">
        <f>H14/E14*100</f>
        <v>100</v>
      </c>
      <c r="J14" s="1005">
        <f t="shared" si="2"/>
        <v>0</v>
      </c>
    </row>
    <row r="15" spans="1:10" s="985" customFormat="1" ht="21" customHeight="1">
      <c r="A15" s="1000" t="s">
        <v>507</v>
      </c>
      <c r="B15" s="1001" t="s">
        <v>508</v>
      </c>
      <c r="C15" s="1002" t="s">
        <v>504</v>
      </c>
      <c r="D15" s="1006">
        <v>2</v>
      </c>
      <c r="E15" s="1003">
        <v>2</v>
      </c>
      <c r="F15" s="1003">
        <v>2</v>
      </c>
      <c r="G15" s="997">
        <f t="shared" si="0"/>
        <v>100</v>
      </c>
      <c r="H15" s="1003">
        <f t="shared" si="3"/>
        <v>2</v>
      </c>
      <c r="I15" s="1004">
        <f t="shared" si="1"/>
        <v>100</v>
      </c>
      <c r="J15" s="1005">
        <f t="shared" si="2"/>
        <v>0</v>
      </c>
    </row>
    <row r="16" spans="1:10" s="985" customFormat="1" ht="22.5" customHeight="1">
      <c r="A16" s="1000">
        <v>2</v>
      </c>
      <c r="B16" s="1001" t="s">
        <v>800</v>
      </c>
      <c r="C16" s="1002" t="s">
        <v>509</v>
      </c>
      <c r="D16" s="1006">
        <v>130</v>
      </c>
      <c r="E16" s="1003">
        <v>130</v>
      </c>
      <c r="F16" s="1003">
        <v>130</v>
      </c>
      <c r="G16" s="997">
        <f t="shared" si="0"/>
        <v>100</v>
      </c>
      <c r="H16" s="1003">
        <f t="shared" si="3"/>
        <v>130</v>
      </c>
      <c r="I16" s="1004">
        <f t="shared" si="1"/>
        <v>100</v>
      </c>
      <c r="J16" s="1005">
        <f t="shared" si="2"/>
        <v>0</v>
      </c>
    </row>
    <row r="17" spans="1:10" s="985" customFormat="1" ht="22.5" customHeight="1">
      <c r="A17" s="1000">
        <v>3</v>
      </c>
      <c r="B17" s="1001" t="s">
        <v>510</v>
      </c>
      <c r="C17" s="1002" t="s">
        <v>511</v>
      </c>
      <c r="D17" s="1006">
        <v>8.8</v>
      </c>
      <c r="E17" s="997">
        <v>9.1</v>
      </c>
      <c r="F17" s="997">
        <f aca="true" t="shared" si="4" ref="F17:F28">E17</f>
        <v>9.1</v>
      </c>
      <c r="G17" s="997">
        <f t="shared" si="0"/>
        <v>100</v>
      </c>
      <c r="H17" s="997">
        <f>E17</f>
        <v>9.1</v>
      </c>
      <c r="I17" s="1004">
        <f t="shared" si="1"/>
        <v>100</v>
      </c>
      <c r="J17" s="1005">
        <f t="shared" si="2"/>
        <v>3.4090909090908923</v>
      </c>
    </row>
    <row r="18" spans="1:10" s="985" customFormat="1" ht="22.5" customHeight="1">
      <c r="A18" s="1000">
        <v>4</v>
      </c>
      <c r="B18" s="1001" t="s">
        <v>116</v>
      </c>
      <c r="C18" s="1002" t="s">
        <v>512</v>
      </c>
      <c r="D18" s="1003">
        <f>D19+D24</f>
        <v>3365</v>
      </c>
      <c r="E18" s="1003">
        <f>E19+E24</f>
        <v>3365</v>
      </c>
      <c r="F18" s="1003">
        <f>F19+F24</f>
        <v>3365</v>
      </c>
      <c r="G18" s="997">
        <f t="shared" si="0"/>
        <v>100</v>
      </c>
      <c r="H18" s="1003">
        <f>H19+H24</f>
        <v>3365</v>
      </c>
      <c r="I18" s="1004">
        <f t="shared" si="1"/>
        <v>100</v>
      </c>
      <c r="J18" s="1005">
        <f t="shared" si="2"/>
        <v>0</v>
      </c>
    </row>
    <row r="19" spans="1:10" s="985" customFormat="1" ht="22.5" customHeight="1">
      <c r="A19" s="1000" t="s">
        <v>513</v>
      </c>
      <c r="B19" s="1001" t="s">
        <v>514</v>
      </c>
      <c r="C19" s="1002" t="s">
        <v>512</v>
      </c>
      <c r="D19" s="1007">
        <f>SUM(D20:D23)</f>
        <v>2690</v>
      </c>
      <c r="E19" s="1003">
        <f>E20+E21+E22+E23</f>
        <v>2690</v>
      </c>
      <c r="F19" s="1003">
        <f t="shared" si="4"/>
        <v>2690</v>
      </c>
      <c r="G19" s="997">
        <f>F19/E19*100</f>
        <v>100</v>
      </c>
      <c r="H19" s="1003">
        <f>SUM(H20:H23)</f>
        <v>2690</v>
      </c>
      <c r="I19" s="1004">
        <f t="shared" si="1"/>
        <v>100</v>
      </c>
      <c r="J19" s="1005">
        <f t="shared" si="2"/>
        <v>0</v>
      </c>
    </row>
    <row r="20" spans="1:10" s="985" customFormat="1" ht="22.5" customHeight="1">
      <c r="A20" s="1000"/>
      <c r="B20" s="1001" t="s">
        <v>515</v>
      </c>
      <c r="C20" s="1002" t="s">
        <v>512</v>
      </c>
      <c r="D20" s="1007">
        <v>1250</v>
      </c>
      <c r="E20" s="1003">
        <v>1250</v>
      </c>
      <c r="F20" s="1003">
        <f t="shared" si="4"/>
        <v>1250</v>
      </c>
      <c r="G20" s="997">
        <f t="shared" si="0"/>
        <v>100</v>
      </c>
      <c r="H20" s="1003">
        <f>F20</f>
        <v>1250</v>
      </c>
      <c r="I20" s="1004">
        <f t="shared" si="1"/>
        <v>100</v>
      </c>
      <c r="J20" s="1005">
        <f t="shared" si="2"/>
        <v>0</v>
      </c>
    </row>
    <row r="21" spans="1:10" s="985" customFormat="1" ht="22.5" customHeight="1">
      <c r="A21" s="1000"/>
      <c r="B21" s="1001" t="s">
        <v>516</v>
      </c>
      <c r="C21" s="1002" t="s">
        <v>512</v>
      </c>
      <c r="D21" s="1007">
        <v>100</v>
      </c>
      <c r="E21" s="1003">
        <v>100</v>
      </c>
      <c r="F21" s="1003">
        <f t="shared" si="4"/>
        <v>100</v>
      </c>
      <c r="G21" s="997">
        <f t="shared" si="0"/>
        <v>100</v>
      </c>
      <c r="H21" s="1003">
        <f aca="true" t="shared" si="5" ref="H21:H27">F21</f>
        <v>100</v>
      </c>
      <c r="I21" s="1004">
        <f t="shared" si="1"/>
        <v>100</v>
      </c>
      <c r="J21" s="1005">
        <f t="shared" si="2"/>
        <v>0</v>
      </c>
    </row>
    <row r="22" spans="1:10" s="985" customFormat="1" ht="22.5" customHeight="1">
      <c r="A22" s="1000"/>
      <c r="B22" s="1001" t="s">
        <v>778</v>
      </c>
      <c r="C22" s="1002" t="s">
        <v>512</v>
      </c>
      <c r="D22" s="1007">
        <v>1150</v>
      </c>
      <c r="E22" s="1003">
        <v>1150</v>
      </c>
      <c r="F22" s="1003">
        <f t="shared" si="4"/>
        <v>1150</v>
      </c>
      <c r="G22" s="997">
        <f t="shared" si="0"/>
        <v>100</v>
      </c>
      <c r="H22" s="1003">
        <v>1150</v>
      </c>
      <c r="I22" s="1004">
        <f t="shared" si="1"/>
        <v>100</v>
      </c>
      <c r="J22" s="1005">
        <f t="shared" si="2"/>
        <v>0</v>
      </c>
    </row>
    <row r="23" spans="1:10" s="985" customFormat="1" ht="46.5" customHeight="1">
      <c r="A23" s="1000"/>
      <c r="B23" s="1001" t="s">
        <v>769</v>
      </c>
      <c r="C23" s="1002" t="s">
        <v>512</v>
      </c>
      <c r="D23" s="1007">
        <v>190</v>
      </c>
      <c r="E23" s="1003">
        <v>190</v>
      </c>
      <c r="F23" s="1003">
        <f t="shared" si="4"/>
        <v>190</v>
      </c>
      <c r="G23" s="997">
        <f t="shared" si="0"/>
        <v>100</v>
      </c>
      <c r="H23" s="1003">
        <f t="shared" si="5"/>
        <v>190</v>
      </c>
      <c r="I23" s="1004">
        <f t="shared" si="1"/>
        <v>100</v>
      </c>
      <c r="J23" s="1005">
        <f t="shared" si="2"/>
        <v>0</v>
      </c>
    </row>
    <row r="24" spans="1:10" s="985" customFormat="1" ht="27.75" customHeight="1">
      <c r="A24" s="1000" t="s">
        <v>517</v>
      </c>
      <c r="B24" s="1001" t="s">
        <v>518</v>
      </c>
      <c r="C24" s="1002" t="s">
        <v>512</v>
      </c>
      <c r="D24" s="1007">
        <f>D25+D26+D27</f>
        <v>675</v>
      </c>
      <c r="E24" s="1008">
        <f>E25+E26+E27</f>
        <v>675</v>
      </c>
      <c r="F24" s="1008">
        <f>F25+F26+F27</f>
        <v>675</v>
      </c>
      <c r="G24" s="997">
        <f t="shared" si="0"/>
        <v>100</v>
      </c>
      <c r="H24" s="1003">
        <f t="shared" si="5"/>
        <v>675</v>
      </c>
      <c r="I24" s="1004">
        <f t="shared" si="1"/>
        <v>100</v>
      </c>
      <c r="J24" s="1005">
        <f t="shared" si="2"/>
        <v>0</v>
      </c>
    </row>
    <row r="25" spans="1:10" s="985" customFormat="1" ht="34.5" customHeight="1">
      <c r="A25" s="1000"/>
      <c r="B25" s="1001" t="s">
        <v>519</v>
      </c>
      <c r="C25" s="1002" t="s">
        <v>512</v>
      </c>
      <c r="D25" s="1007">
        <v>70</v>
      </c>
      <c r="E25" s="1003">
        <v>80</v>
      </c>
      <c r="F25" s="1003">
        <f t="shared" si="4"/>
        <v>80</v>
      </c>
      <c r="G25" s="997">
        <f t="shared" si="0"/>
        <v>100</v>
      </c>
      <c r="H25" s="1003">
        <f t="shared" si="5"/>
        <v>80</v>
      </c>
      <c r="I25" s="1004">
        <f t="shared" si="1"/>
        <v>100</v>
      </c>
      <c r="J25" s="1005">
        <f t="shared" si="2"/>
        <v>14.285714285714278</v>
      </c>
    </row>
    <row r="26" spans="1:10" s="985" customFormat="1" ht="22.5" customHeight="1">
      <c r="A26" s="1000"/>
      <c r="B26" s="1001" t="s">
        <v>520</v>
      </c>
      <c r="C26" s="1002" t="s">
        <v>512</v>
      </c>
      <c r="D26" s="1007">
        <v>575</v>
      </c>
      <c r="E26" s="1003">
        <v>565</v>
      </c>
      <c r="F26" s="1003">
        <f t="shared" si="4"/>
        <v>565</v>
      </c>
      <c r="G26" s="997">
        <f t="shared" si="0"/>
        <v>100</v>
      </c>
      <c r="H26" s="1003">
        <f t="shared" si="5"/>
        <v>565</v>
      </c>
      <c r="I26" s="1004">
        <f t="shared" si="1"/>
        <v>100</v>
      </c>
      <c r="J26" s="1005">
        <f t="shared" si="2"/>
        <v>-1.7391304347826093</v>
      </c>
    </row>
    <row r="27" spans="1:10" s="985" customFormat="1" ht="36.75" customHeight="1">
      <c r="A27" s="1000"/>
      <c r="B27" s="1001" t="s">
        <v>521</v>
      </c>
      <c r="C27" s="1002" t="s">
        <v>512</v>
      </c>
      <c r="D27" s="1007">
        <v>30</v>
      </c>
      <c r="E27" s="1003">
        <v>30</v>
      </c>
      <c r="F27" s="1003">
        <v>30</v>
      </c>
      <c r="G27" s="997">
        <f t="shared" si="0"/>
        <v>100</v>
      </c>
      <c r="H27" s="1003">
        <f t="shared" si="5"/>
        <v>30</v>
      </c>
      <c r="I27" s="1004">
        <f t="shared" si="1"/>
        <v>100</v>
      </c>
      <c r="J27" s="1005">
        <f t="shared" si="2"/>
        <v>0</v>
      </c>
    </row>
    <row r="28" spans="1:10" s="985" customFormat="1" ht="22.5" customHeight="1">
      <c r="A28" s="1000">
        <v>5</v>
      </c>
      <c r="B28" s="1001" t="s">
        <v>522</v>
      </c>
      <c r="C28" s="1002" t="s">
        <v>512</v>
      </c>
      <c r="D28" s="1009">
        <v>36.1</v>
      </c>
      <c r="E28" s="997">
        <v>37.1</v>
      </c>
      <c r="F28" s="997">
        <f t="shared" si="4"/>
        <v>37.1</v>
      </c>
      <c r="G28" s="997">
        <f t="shared" si="0"/>
        <v>100</v>
      </c>
      <c r="H28" s="997">
        <f>F28</f>
        <v>37.1</v>
      </c>
      <c r="I28" s="1004">
        <f t="shared" si="1"/>
        <v>100</v>
      </c>
      <c r="J28" s="1005">
        <f t="shared" si="2"/>
        <v>2.770083102493075</v>
      </c>
    </row>
    <row r="29" spans="1:10" s="985" customFormat="1" ht="41.25" customHeight="1">
      <c r="A29" s="1000">
        <v>6</v>
      </c>
      <c r="B29" s="1001" t="s">
        <v>523</v>
      </c>
      <c r="C29" s="1002" t="s">
        <v>524</v>
      </c>
      <c r="D29" s="1010">
        <v>0.2</v>
      </c>
      <c r="E29" s="997">
        <v>0.2</v>
      </c>
      <c r="F29" s="1011"/>
      <c r="G29" s="1011"/>
      <c r="H29" s="997">
        <f>E29</f>
        <v>0.2</v>
      </c>
      <c r="I29" s="1004">
        <f t="shared" si="1"/>
        <v>100</v>
      </c>
      <c r="J29" s="1011">
        <f t="shared" si="2"/>
        <v>0</v>
      </c>
    </row>
    <row r="30" spans="1:10" s="985" customFormat="1" ht="55.5" customHeight="1">
      <c r="A30" s="1000">
        <v>7</v>
      </c>
      <c r="B30" s="1012" t="s">
        <v>876</v>
      </c>
      <c r="C30" s="1002" t="s">
        <v>0</v>
      </c>
      <c r="D30" s="1013">
        <v>13</v>
      </c>
      <c r="E30" s="1014"/>
      <c r="F30" s="1011"/>
      <c r="G30" s="1011"/>
      <c r="H30" s="997">
        <f>D30</f>
        <v>13</v>
      </c>
      <c r="I30" s="1004"/>
      <c r="J30" s="1011">
        <f t="shared" si="2"/>
        <v>0</v>
      </c>
    </row>
    <row r="31" spans="1:10" s="985" customFormat="1" ht="63.75" customHeight="1">
      <c r="A31" s="1000"/>
      <c r="B31" s="1015" t="s">
        <v>877</v>
      </c>
      <c r="C31" s="1002" t="s">
        <v>0</v>
      </c>
      <c r="D31" s="1016">
        <v>23.7</v>
      </c>
      <c r="E31" s="1014">
        <v>22.4</v>
      </c>
      <c r="F31" s="1011"/>
      <c r="G31" s="1011"/>
      <c r="H31" s="997">
        <f>E31</f>
        <v>22.4</v>
      </c>
      <c r="I31" s="1004">
        <f t="shared" si="1"/>
        <v>100</v>
      </c>
      <c r="J31" s="1011"/>
    </row>
    <row r="32" spans="1:10" s="985" customFormat="1" ht="42" customHeight="1">
      <c r="A32" s="1000">
        <v>8</v>
      </c>
      <c r="B32" s="1001" t="s">
        <v>525</v>
      </c>
      <c r="C32" s="1002" t="s">
        <v>0</v>
      </c>
      <c r="D32" s="1009">
        <f>'BC TH 12T (PL2)'!G66</f>
        <v>96.7</v>
      </c>
      <c r="E32" s="1017" t="s">
        <v>577</v>
      </c>
      <c r="F32" s="1018">
        <f>H32</f>
        <v>90.7258783663278</v>
      </c>
      <c r="G32" s="1018">
        <f>F32/95*100</f>
        <v>95.50092459613452</v>
      </c>
      <c r="H32" s="1018">
        <f>'BC TH 12T (PL2)'!E66</f>
        <v>90.7258783663278</v>
      </c>
      <c r="I32" s="1004">
        <f>H32/95*100</f>
        <v>95.50092459613452</v>
      </c>
      <c r="J32" s="1005">
        <f t="shared" si="2"/>
        <v>-6.177995484666184</v>
      </c>
    </row>
    <row r="33" spans="1:10" s="985" customFormat="1" ht="22.5" customHeight="1">
      <c r="A33" s="1000">
        <v>9</v>
      </c>
      <c r="B33" s="1001" t="s">
        <v>527</v>
      </c>
      <c r="C33" s="1002" t="s">
        <v>524</v>
      </c>
      <c r="D33" s="1019">
        <v>2.7</v>
      </c>
      <c r="E33" s="1017" t="s">
        <v>528</v>
      </c>
      <c r="F33" s="1020"/>
      <c r="G33" s="1021"/>
      <c r="H33" s="1022">
        <f>'BVSK tre em '!O14</f>
        <v>3.147318726546423</v>
      </c>
      <c r="I33" s="1004"/>
      <c r="J33" s="1005"/>
    </row>
    <row r="34" spans="1:10" s="985" customFormat="1" ht="22.5" customHeight="1">
      <c r="A34" s="1000">
        <v>10</v>
      </c>
      <c r="B34" s="1001" t="s">
        <v>529</v>
      </c>
      <c r="C34" s="1002" t="s">
        <v>524</v>
      </c>
      <c r="D34" s="1013">
        <v>4</v>
      </c>
      <c r="E34" s="1017" t="s">
        <v>745</v>
      </c>
      <c r="F34" s="1020"/>
      <c r="G34" s="1021"/>
      <c r="H34" s="1022">
        <f>'BVSK tre em '!Q14</f>
        <v>3.7525723278053507</v>
      </c>
      <c r="I34" s="1004"/>
      <c r="J34" s="1005"/>
    </row>
    <row r="35" spans="1:10" s="985" customFormat="1" ht="22.5" customHeight="1">
      <c r="A35" s="1000">
        <v>11</v>
      </c>
      <c r="B35" s="1001" t="s">
        <v>531</v>
      </c>
      <c r="C35" s="1002"/>
      <c r="D35" s="1006"/>
      <c r="E35" s="1017"/>
      <c r="F35" s="1023"/>
      <c r="G35" s="1023"/>
      <c r="H35" s="1004"/>
      <c r="I35" s="1024"/>
      <c r="J35" s="1005"/>
    </row>
    <row r="36" spans="1:10" s="985" customFormat="1" ht="22.5" customHeight="1">
      <c r="A36" s="1000"/>
      <c r="B36" s="1001" t="s">
        <v>532</v>
      </c>
      <c r="C36" s="1002" t="s">
        <v>0</v>
      </c>
      <c r="D36" s="1009">
        <f>'[1]UTH 12T2022 2'!G181</f>
        <v>91.34553424657534</v>
      </c>
      <c r="E36" s="1018">
        <v>100</v>
      </c>
      <c r="F36" s="1004"/>
      <c r="G36" s="1004"/>
      <c r="H36" s="1004">
        <f>'Dieu tri 12T'!C49</f>
        <v>110.61698630136986</v>
      </c>
      <c r="I36" s="1004">
        <f>H36/E36*100</f>
        <v>110.61698630136986</v>
      </c>
      <c r="J36" s="1005">
        <f t="shared" si="2"/>
        <v>21.09731166799436</v>
      </c>
    </row>
    <row r="37" spans="1:10" s="985" customFormat="1" ht="22.5" customHeight="1">
      <c r="A37" s="1000"/>
      <c r="B37" s="1001" t="s">
        <v>533</v>
      </c>
      <c r="C37" s="1002" t="s">
        <v>0</v>
      </c>
      <c r="D37" s="1009">
        <f>'[1]UTH 12T2022 2'!G182</f>
        <v>87.48617683686177</v>
      </c>
      <c r="E37" s="1018">
        <v>95</v>
      </c>
      <c r="F37" s="1004"/>
      <c r="G37" s="1004"/>
      <c r="H37" s="1004">
        <f>'Dieu tri 12T'!C50</f>
        <v>88.51244788564622</v>
      </c>
      <c r="I37" s="1004">
        <f>H37/E37*100</f>
        <v>93.17099777436445</v>
      </c>
      <c r="J37" s="1005">
        <f t="shared" si="2"/>
        <v>1.1730665184948919</v>
      </c>
    </row>
    <row r="38" spans="1:10" s="985" customFormat="1" ht="41.25" customHeight="1">
      <c r="A38" s="1000">
        <v>12</v>
      </c>
      <c r="B38" s="1001" t="s">
        <v>534</v>
      </c>
      <c r="C38" s="1025" t="s">
        <v>771</v>
      </c>
      <c r="D38" s="1026">
        <f>'BC TH 12T (PL2)'!G134</f>
        <v>1093316</v>
      </c>
      <c r="E38" s="1003">
        <v>1480000</v>
      </c>
      <c r="F38" s="1003">
        <f>H38-995828</f>
        <v>108305</v>
      </c>
      <c r="G38" s="1004">
        <f>F38/E38*100</f>
        <v>7.317905405405406</v>
      </c>
      <c r="H38" s="1027">
        <f>'BC TH 12T (PL2)'!E134</f>
        <v>1104133</v>
      </c>
      <c r="I38" s="1004">
        <f>H38/E38*100</f>
        <v>74.60358108108109</v>
      </c>
      <c r="J38" s="1005">
        <f t="shared" si="2"/>
        <v>0.9893754413179607</v>
      </c>
    </row>
    <row r="39" spans="1:10" s="985" customFormat="1" ht="38.25" customHeight="1">
      <c r="A39" s="1000">
        <v>13</v>
      </c>
      <c r="B39" s="1001" t="s">
        <v>535</v>
      </c>
      <c r="C39" s="1025" t="s">
        <v>353</v>
      </c>
      <c r="D39" s="1016">
        <v>125</v>
      </c>
      <c r="E39" s="1003">
        <v>130</v>
      </c>
      <c r="F39" s="1028"/>
      <c r="G39" s="1004">
        <f>F39/E39*100</f>
        <v>0</v>
      </c>
      <c r="H39" s="1027">
        <v>128</v>
      </c>
      <c r="I39" s="1004">
        <f>H39/E39*100</f>
        <v>98.46153846153847</v>
      </c>
      <c r="J39" s="1005">
        <f t="shared" si="2"/>
        <v>2.4000000000000057</v>
      </c>
    </row>
    <row r="40" spans="1:10" s="985" customFormat="1" ht="36.75" customHeight="1">
      <c r="A40" s="1000">
        <v>14</v>
      </c>
      <c r="B40" s="1029" t="s">
        <v>916</v>
      </c>
      <c r="C40" s="1025" t="s">
        <v>0</v>
      </c>
      <c r="D40" s="1030">
        <f>D39/138*100</f>
        <v>90.57971014492753</v>
      </c>
      <c r="E40" s="997">
        <v>94.2</v>
      </c>
      <c r="F40" s="1028"/>
      <c r="G40" s="1004"/>
      <c r="H40" s="1031">
        <f>H39/138*100</f>
        <v>92.7536231884058</v>
      </c>
      <c r="I40" s="1004"/>
      <c r="J40" s="1005"/>
    </row>
    <row r="41" spans="1:13" s="992" customFormat="1" ht="22.5" customHeight="1">
      <c r="A41" s="1000">
        <v>15</v>
      </c>
      <c r="B41" s="1029" t="s">
        <v>809</v>
      </c>
      <c r="C41" s="1025" t="s">
        <v>0</v>
      </c>
      <c r="D41" s="1010">
        <v>92.1</v>
      </c>
      <c r="E41" s="1004">
        <v>95</v>
      </c>
      <c r="F41" s="1023"/>
      <c r="G41" s="1023"/>
      <c r="H41" s="1004">
        <v>95.65</v>
      </c>
      <c r="I41" s="1004">
        <f>H41/E41*100</f>
        <v>100.6842105263158</v>
      </c>
      <c r="J41" s="1005">
        <f t="shared" si="2"/>
        <v>3.854505971769811</v>
      </c>
      <c r="K41" s="952"/>
      <c r="L41" s="952"/>
      <c r="M41" s="952"/>
    </row>
    <row r="42" spans="1:10" ht="72" customHeight="1">
      <c r="A42" s="1000">
        <v>16</v>
      </c>
      <c r="B42" s="1032" t="s">
        <v>917</v>
      </c>
      <c r="C42" s="1025" t="s">
        <v>0</v>
      </c>
      <c r="D42" s="1033">
        <v>95.5</v>
      </c>
      <c r="E42" s="950" t="s">
        <v>718</v>
      </c>
      <c r="F42" s="1034"/>
      <c r="G42" s="1004">
        <f>F42/85*100</f>
        <v>0</v>
      </c>
      <c r="H42" s="1035">
        <v>97.02</v>
      </c>
      <c r="I42" s="1004">
        <f>H42/85*100</f>
        <v>114.14117647058823</v>
      </c>
      <c r="J42" s="1005">
        <f>H42/D42*100-100</f>
        <v>1.5916230366492101</v>
      </c>
    </row>
    <row r="43" spans="1:14" ht="45" customHeight="1">
      <c r="A43" s="1000">
        <v>17</v>
      </c>
      <c r="B43" s="1032" t="s">
        <v>717</v>
      </c>
      <c r="C43" s="1002" t="s">
        <v>524</v>
      </c>
      <c r="D43" s="1033">
        <v>5.42</v>
      </c>
      <c r="E43" s="950" t="s">
        <v>719</v>
      </c>
      <c r="F43" s="1034"/>
      <c r="G43" s="1004">
        <f>F43/7*100</f>
        <v>0</v>
      </c>
      <c r="H43" s="1035">
        <v>5.48</v>
      </c>
      <c r="I43" s="1004">
        <f>H43/7*100</f>
        <v>78.28571428571429</v>
      </c>
      <c r="J43" s="1005">
        <f>H43/D43*100-100</f>
        <v>1.1070110701107012</v>
      </c>
      <c r="N43" s="991">
        <f>1</f>
        <v>1</v>
      </c>
    </row>
    <row r="45" spans="7:8" ht="15.75">
      <c r="G45" s="989"/>
      <c r="H45" s="990"/>
    </row>
    <row r="46" spans="6:7" ht="15.75">
      <c r="F46" s="989"/>
      <c r="G46" s="989"/>
    </row>
  </sheetData>
  <sheetProtection/>
  <mergeCells count="9">
    <mergeCell ref="A1:J1"/>
    <mergeCell ref="A2:A4"/>
    <mergeCell ref="B2:B4"/>
    <mergeCell ref="C2:C4"/>
    <mergeCell ref="D2:D4"/>
    <mergeCell ref="E2:E4"/>
    <mergeCell ref="F2:J2"/>
    <mergeCell ref="F3:G3"/>
    <mergeCell ref="H3:J3"/>
  </mergeCells>
  <printOptions/>
  <pageMargins left="0.5" right="0.3" top="0.3" bottom="0.3" header="0.31496062992126" footer="0.1"/>
  <pageSetup horizontalDpi="600" verticalDpi="600" orientation="portrait" paperSize="9" r:id="rId1"/>
  <headerFooter>
    <oddFooter>&amp;C&amp;"Times New Roman,Regular"&amp;11Page &amp;P of &amp;N</oddFooter>
  </headerFooter>
  <ignoredErrors>
    <ignoredError sqref="D6:F6" formulaRange="1"/>
    <ignoredError sqref="G6" formula="1" formulaRange="1"/>
    <ignoredError sqref="G5 H30 H32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2:M15"/>
  <sheetViews>
    <sheetView zoomScale="90" zoomScaleNormal="90" zoomScalePageLayoutView="0" workbookViewId="0" topLeftCell="A1">
      <selection activeCell="C7" sqref="C7"/>
    </sheetView>
  </sheetViews>
  <sheetFormatPr defaultColWidth="8.796875" defaultRowHeight="15"/>
  <cols>
    <col min="1" max="1" width="4.19921875" style="0" customWidth="1"/>
    <col min="2" max="2" width="18.19921875" style="0" customWidth="1"/>
    <col min="3" max="3" width="26.3984375" style="0" customWidth="1"/>
    <col min="4" max="4" width="7.8984375" style="0" customWidth="1"/>
    <col min="5" max="5" width="9.8984375" style="0" customWidth="1"/>
    <col min="6" max="6" width="5.3984375" style="0" customWidth="1"/>
    <col min="7" max="7" width="6.5" style="0" customWidth="1"/>
    <col min="8" max="8" width="8" style="0" customWidth="1"/>
    <col min="9" max="9" width="6.3984375" style="0" customWidth="1"/>
    <col min="10" max="10" width="13" style="0" customWidth="1"/>
    <col min="11" max="11" width="12.3984375" style="0" customWidth="1"/>
    <col min="12" max="12" width="11" style="0" customWidth="1"/>
    <col min="13" max="13" width="11.19921875" style="0" customWidth="1"/>
  </cols>
  <sheetData>
    <row r="2" spans="1:13" ht="49.5" customHeight="1">
      <c r="A2" s="2002" t="s">
        <v>672</v>
      </c>
      <c r="B2" s="2002"/>
      <c r="C2" s="2002"/>
      <c r="D2" s="2002"/>
      <c r="E2" s="2002"/>
      <c r="F2" s="2002"/>
      <c r="G2" s="2002"/>
      <c r="H2" s="2002"/>
      <c r="I2" s="2002"/>
      <c r="J2" s="2002"/>
      <c r="K2" s="2002"/>
      <c r="L2" s="755"/>
      <c r="M2" s="755"/>
    </row>
    <row r="3" spans="1:13" ht="19.5" customHeight="1">
      <c r="A3" s="1985"/>
      <c r="B3" s="1985"/>
      <c r="C3" s="1985"/>
      <c r="D3" s="1985"/>
      <c r="E3" s="1985"/>
      <c r="F3" s="1985"/>
      <c r="G3" s="1985"/>
      <c r="H3" s="1985"/>
      <c r="I3" s="1985"/>
      <c r="J3" s="1985"/>
      <c r="K3" s="1985"/>
      <c r="L3" s="1985"/>
      <c r="M3" s="1985"/>
    </row>
    <row r="4" spans="1:12" ht="27" customHeight="1">
      <c r="A4" s="1827" t="s">
        <v>14</v>
      </c>
      <c r="B4" s="2003" t="s">
        <v>621</v>
      </c>
      <c r="C4" s="1668" t="s">
        <v>622</v>
      </c>
      <c r="D4" s="2005" t="s">
        <v>623</v>
      </c>
      <c r="E4" s="2005" t="s">
        <v>624</v>
      </c>
      <c r="F4" s="1986" t="s">
        <v>634</v>
      </c>
      <c r="G4" s="1987"/>
      <c r="H4" s="1986" t="s">
        <v>625</v>
      </c>
      <c r="I4" s="1987"/>
      <c r="J4" s="2005" t="s">
        <v>636</v>
      </c>
      <c r="K4" s="2005" t="s">
        <v>626</v>
      </c>
      <c r="L4" s="2000" t="s">
        <v>639</v>
      </c>
    </row>
    <row r="5" spans="1:13" ht="39" customHeight="1">
      <c r="A5" s="1828"/>
      <c r="B5" s="2004"/>
      <c r="C5" s="1670"/>
      <c r="D5" s="2006"/>
      <c r="E5" s="2006"/>
      <c r="F5" s="766" t="s">
        <v>633</v>
      </c>
      <c r="G5" s="240" t="s">
        <v>628</v>
      </c>
      <c r="H5" s="766" t="s">
        <v>627</v>
      </c>
      <c r="I5" s="240" t="s">
        <v>628</v>
      </c>
      <c r="J5" s="2006"/>
      <c r="K5" s="2006"/>
      <c r="L5" s="2001"/>
      <c r="M5" s="749"/>
    </row>
    <row r="6" spans="1:12" s="11" customFormat="1" ht="42.75" customHeight="1">
      <c r="A6" s="756">
        <v>1</v>
      </c>
      <c r="B6" s="242" t="s">
        <v>630</v>
      </c>
      <c r="C6" s="757" t="s">
        <v>631</v>
      </c>
      <c r="D6" s="758">
        <v>1976</v>
      </c>
      <c r="E6" s="759" t="s">
        <v>632</v>
      </c>
      <c r="F6" s="758" t="s">
        <v>559</v>
      </c>
      <c r="G6" s="758"/>
      <c r="H6" s="758" t="s">
        <v>635</v>
      </c>
      <c r="I6" s="758"/>
      <c r="J6" s="757" t="s">
        <v>637</v>
      </c>
      <c r="K6" s="757" t="s">
        <v>638</v>
      </c>
      <c r="L6" s="768" t="s">
        <v>640</v>
      </c>
    </row>
    <row r="7" spans="1:13" s="11" customFormat="1" ht="42.75" customHeight="1">
      <c r="A7" s="760">
        <v>2</v>
      </c>
      <c r="B7" s="244" t="s">
        <v>641</v>
      </c>
      <c r="C7" s="761" t="s">
        <v>649</v>
      </c>
      <c r="D7" s="762">
        <v>1989</v>
      </c>
      <c r="E7" s="762" t="s">
        <v>642</v>
      </c>
      <c r="F7" s="762" t="s">
        <v>559</v>
      </c>
      <c r="G7" s="762"/>
      <c r="H7" s="762" t="s">
        <v>629</v>
      </c>
      <c r="I7" s="762"/>
      <c r="J7" s="761" t="s">
        <v>643</v>
      </c>
      <c r="K7" s="761" t="s">
        <v>260</v>
      </c>
      <c r="L7" s="321" t="s">
        <v>644</v>
      </c>
      <c r="M7" s="286"/>
    </row>
    <row r="8" spans="1:13" s="11" customFormat="1" ht="42.75" customHeight="1">
      <c r="A8" s="760">
        <v>3</v>
      </c>
      <c r="B8" s="244" t="s">
        <v>645</v>
      </c>
      <c r="C8" s="761" t="s">
        <v>650</v>
      </c>
      <c r="D8" s="762">
        <v>1992</v>
      </c>
      <c r="E8" s="762" t="s">
        <v>646</v>
      </c>
      <c r="F8" s="762" t="s">
        <v>559</v>
      </c>
      <c r="G8" s="762"/>
      <c r="H8" s="762" t="s">
        <v>629</v>
      </c>
      <c r="I8" s="762"/>
      <c r="J8" s="761" t="s">
        <v>647</v>
      </c>
      <c r="K8" s="761" t="s">
        <v>648</v>
      </c>
      <c r="L8" s="321" t="s">
        <v>644</v>
      </c>
      <c r="M8" s="751"/>
    </row>
    <row r="9" spans="1:13" s="11" customFormat="1" ht="18.75">
      <c r="A9" s="763"/>
      <c r="B9" s="764"/>
      <c r="C9" s="765"/>
      <c r="D9" s="765"/>
      <c r="E9" s="765"/>
      <c r="F9" s="765"/>
      <c r="G9" s="765"/>
      <c r="H9" s="765"/>
      <c r="I9" s="765"/>
      <c r="J9" s="765"/>
      <c r="K9" s="765"/>
      <c r="L9" s="767"/>
      <c r="M9" s="286"/>
    </row>
    <row r="10" ht="15.75">
      <c r="K10" s="53"/>
    </row>
    <row r="11" spans="2:11" ht="15.75" hidden="1">
      <c r="B11" s="1999"/>
      <c r="C11" s="1999"/>
      <c r="K11" s="749"/>
    </row>
    <row r="12" ht="15.75" hidden="1">
      <c r="B12" s="264" t="s">
        <v>287</v>
      </c>
    </row>
    <row r="13" spans="2:11" ht="15.75" hidden="1">
      <c r="B13" s="286" t="s">
        <v>433</v>
      </c>
      <c r="C13" s="286"/>
      <c r="D13" s="286"/>
      <c r="E13" s="286"/>
      <c r="F13" s="286"/>
      <c r="G13" s="286"/>
      <c r="H13" s="286"/>
      <c r="I13" s="286"/>
      <c r="J13" s="286"/>
      <c r="K13" s="286"/>
    </row>
    <row r="14" spans="2:11" ht="189" hidden="1">
      <c r="B14" s="751" t="s">
        <v>434</v>
      </c>
      <c r="C14" s="751"/>
      <c r="D14" s="751"/>
      <c r="E14" s="751"/>
      <c r="F14" s="751"/>
      <c r="G14" s="751"/>
      <c r="H14" s="751"/>
      <c r="I14" s="751"/>
      <c r="J14" s="751"/>
      <c r="K14" s="751"/>
    </row>
    <row r="15" spans="2:11" ht="15.75" hidden="1">
      <c r="B15" s="328"/>
      <c r="C15" s="286"/>
      <c r="D15" s="286"/>
      <c r="E15" s="286"/>
      <c r="F15" s="286"/>
      <c r="G15" s="286"/>
      <c r="H15" s="286"/>
      <c r="I15" s="286"/>
      <c r="J15" s="286"/>
      <c r="K15" s="286"/>
    </row>
  </sheetData>
  <sheetProtection/>
  <mergeCells count="13">
    <mergeCell ref="F4:G4"/>
    <mergeCell ref="J4:J5"/>
    <mergeCell ref="K4:K5"/>
    <mergeCell ref="B11:C11"/>
    <mergeCell ref="H4:I4"/>
    <mergeCell ref="L4:L5"/>
    <mergeCell ref="A2:K2"/>
    <mergeCell ref="A3:M3"/>
    <mergeCell ref="A4:A5"/>
    <mergeCell ref="B4:B5"/>
    <mergeCell ref="C4:C5"/>
    <mergeCell ref="D4:D5"/>
    <mergeCell ref="E4:E5"/>
  </mergeCells>
  <printOptions/>
  <pageMargins left="0.65" right="0.19" top="0.77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2:M14"/>
  <sheetViews>
    <sheetView zoomScale="90" zoomScaleNormal="90" zoomScalePageLayoutView="0" workbookViewId="0" topLeftCell="A1">
      <selection activeCell="J24" sqref="J24"/>
    </sheetView>
  </sheetViews>
  <sheetFormatPr defaultColWidth="8.796875" defaultRowHeight="15"/>
  <cols>
    <col min="1" max="1" width="4.19921875" style="0" customWidth="1"/>
    <col min="2" max="2" width="19.5" style="0" customWidth="1"/>
    <col min="3" max="3" width="21.59765625" style="0" customWidth="1"/>
    <col min="4" max="4" width="6.5" style="0" customWidth="1"/>
    <col min="5" max="5" width="12.09765625" style="0" customWidth="1"/>
    <col min="6" max="6" width="5.3984375" style="0" customWidth="1"/>
    <col min="7" max="7" width="5.5" style="0" customWidth="1"/>
    <col min="8" max="8" width="7.09765625" style="0" customWidth="1"/>
    <col min="9" max="9" width="5.8984375" style="0" customWidth="1"/>
    <col min="10" max="10" width="13.5" style="0" customWidth="1"/>
    <col min="11" max="11" width="17.19921875" style="0" customWidth="1"/>
    <col min="12" max="12" width="11.5" style="0" customWidth="1"/>
    <col min="13" max="13" width="11.19921875" style="0" customWidth="1"/>
  </cols>
  <sheetData>
    <row r="2" spans="1:13" ht="49.5" customHeight="1">
      <c r="A2" s="2002" t="s">
        <v>906</v>
      </c>
      <c r="B2" s="2002"/>
      <c r="C2" s="2002"/>
      <c r="D2" s="2002"/>
      <c r="E2" s="2002"/>
      <c r="F2" s="2002"/>
      <c r="G2" s="2002"/>
      <c r="H2" s="2002"/>
      <c r="I2" s="2002"/>
      <c r="J2" s="2002"/>
      <c r="K2" s="2002"/>
      <c r="L2" s="2002"/>
      <c r="M2" s="755"/>
    </row>
    <row r="3" spans="1:13" ht="19.5" customHeight="1">
      <c r="A3" s="1985"/>
      <c r="B3" s="1985"/>
      <c r="C3" s="1985"/>
      <c r="D3" s="1985"/>
      <c r="E3" s="1985"/>
      <c r="F3" s="1985"/>
      <c r="G3" s="1985"/>
      <c r="H3" s="1985"/>
      <c r="I3" s="1985"/>
      <c r="J3" s="1985"/>
      <c r="K3" s="1985"/>
      <c r="L3" s="1985"/>
      <c r="M3" s="1985"/>
    </row>
    <row r="4" spans="1:12" ht="27" customHeight="1">
      <c r="A4" s="1827" t="s">
        <v>14</v>
      </c>
      <c r="B4" s="2003" t="s">
        <v>621</v>
      </c>
      <c r="C4" s="1668" t="s">
        <v>622</v>
      </c>
      <c r="D4" s="2005" t="s">
        <v>623</v>
      </c>
      <c r="E4" s="2005" t="s">
        <v>624</v>
      </c>
      <c r="F4" s="1986" t="s">
        <v>634</v>
      </c>
      <c r="G4" s="1987"/>
      <c r="H4" s="1986" t="s">
        <v>625</v>
      </c>
      <c r="I4" s="1987"/>
      <c r="J4" s="2005" t="s">
        <v>636</v>
      </c>
      <c r="K4" s="2005" t="s">
        <v>626</v>
      </c>
      <c r="L4" s="2000" t="s">
        <v>639</v>
      </c>
    </row>
    <row r="5" spans="1:13" ht="39" customHeight="1">
      <c r="A5" s="1828"/>
      <c r="B5" s="2004"/>
      <c r="C5" s="1670"/>
      <c r="D5" s="2006"/>
      <c r="E5" s="2006"/>
      <c r="F5" s="766" t="s">
        <v>633</v>
      </c>
      <c r="G5" s="240" t="s">
        <v>628</v>
      </c>
      <c r="H5" s="766" t="s">
        <v>627</v>
      </c>
      <c r="I5" s="240" t="s">
        <v>628</v>
      </c>
      <c r="J5" s="2006"/>
      <c r="K5" s="2006"/>
      <c r="L5" s="2001"/>
      <c r="M5" s="749"/>
    </row>
    <row r="6" spans="1:12" s="11" customFormat="1" ht="38.25" customHeight="1">
      <c r="A6" s="756"/>
      <c r="B6" s="2007" t="s">
        <v>870</v>
      </c>
      <c r="C6" s="2008"/>
      <c r="D6" s="758"/>
      <c r="E6" s="759"/>
      <c r="F6" s="758"/>
      <c r="G6" s="758"/>
      <c r="H6" s="834"/>
      <c r="I6" s="758"/>
      <c r="J6" s="834"/>
      <c r="K6" s="757"/>
      <c r="L6" s="768"/>
    </row>
    <row r="7" spans="1:12" s="11" customFormat="1" ht="38.25" customHeight="1">
      <c r="A7" s="837"/>
      <c r="B7" s="246"/>
      <c r="C7" s="761"/>
      <c r="D7" s="762"/>
      <c r="E7" s="840"/>
      <c r="F7" s="762"/>
      <c r="G7" s="762"/>
      <c r="H7" s="842"/>
      <c r="I7" s="762"/>
      <c r="J7" s="842"/>
      <c r="K7" s="838"/>
      <c r="L7" s="839"/>
    </row>
    <row r="8" spans="1:12" s="11" customFormat="1" ht="42.75" customHeight="1">
      <c r="A8" s="763"/>
      <c r="B8" s="764"/>
      <c r="C8" s="830"/>
      <c r="D8" s="765"/>
      <c r="E8" s="831"/>
      <c r="F8" s="765"/>
      <c r="G8" s="765"/>
      <c r="H8" s="765"/>
      <c r="I8" s="765"/>
      <c r="J8" s="830"/>
      <c r="K8" s="830"/>
      <c r="L8" s="832"/>
    </row>
    <row r="9" ht="15.75">
      <c r="K9" s="53"/>
    </row>
    <row r="10" spans="2:11" ht="15.75" hidden="1">
      <c r="B10" s="1999"/>
      <c r="C10" s="1999"/>
      <c r="K10" s="749"/>
    </row>
    <row r="11" ht="15.75" hidden="1">
      <c r="B11" s="264" t="s">
        <v>287</v>
      </c>
    </row>
    <row r="12" spans="2:11" ht="15.75" hidden="1">
      <c r="B12" s="286" t="s">
        <v>433</v>
      </c>
      <c r="C12" s="286"/>
      <c r="D12" s="286"/>
      <c r="E12" s="286"/>
      <c r="F12" s="286"/>
      <c r="G12" s="286"/>
      <c r="H12" s="286"/>
      <c r="I12" s="286"/>
      <c r="J12" s="286"/>
      <c r="K12" s="286"/>
    </row>
    <row r="13" spans="2:11" ht="173.25" hidden="1">
      <c r="B13" s="751" t="s">
        <v>434</v>
      </c>
      <c r="C13" s="751"/>
      <c r="D13" s="751"/>
      <c r="E13" s="751"/>
      <c r="F13" s="751"/>
      <c r="G13" s="751"/>
      <c r="H13" s="751"/>
      <c r="I13" s="751"/>
      <c r="J13" s="751"/>
      <c r="K13" s="751"/>
    </row>
    <row r="14" spans="2:11" ht="15.75" hidden="1">
      <c r="B14" s="328"/>
      <c r="C14" s="286"/>
      <c r="D14" s="286"/>
      <c r="E14" s="286"/>
      <c r="F14" s="286"/>
      <c r="G14" s="286"/>
      <c r="H14" s="286"/>
      <c r="I14" s="286"/>
      <c r="J14" s="286"/>
      <c r="K14" s="286"/>
    </row>
  </sheetData>
  <sheetProtection/>
  <mergeCells count="14">
    <mergeCell ref="F4:G4"/>
    <mergeCell ref="H4:I4"/>
    <mergeCell ref="J4:J5"/>
    <mergeCell ref="B6:C6"/>
    <mergeCell ref="A2:L2"/>
    <mergeCell ref="K4:K5"/>
    <mergeCell ref="L4:L5"/>
    <mergeCell ref="B10:C10"/>
    <mergeCell ref="A3:M3"/>
    <mergeCell ref="A4:A5"/>
    <mergeCell ref="B4:B5"/>
    <mergeCell ref="C4:C5"/>
    <mergeCell ref="D4:D5"/>
    <mergeCell ref="E4:E5"/>
  </mergeCells>
  <printOptions/>
  <pageMargins left="0.52" right="0.24" top="0.8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J55"/>
  <sheetViews>
    <sheetView zoomScalePageLayoutView="0" workbookViewId="0" topLeftCell="A3">
      <pane xSplit="2" ySplit="2" topLeftCell="C23" activePane="bottomRight" state="frozen"/>
      <selection pane="topLeft" activeCell="A3" sqref="A3"/>
      <selection pane="topRight" activeCell="C3" sqref="C3"/>
      <selection pane="bottomLeft" activeCell="A5" sqref="A5"/>
      <selection pane="bottomRight" activeCell="E39" sqref="E39"/>
    </sheetView>
  </sheetViews>
  <sheetFormatPr defaultColWidth="8.796875" defaultRowHeight="15"/>
  <cols>
    <col min="1" max="1" width="5.19921875" style="786" customWidth="1"/>
    <col min="2" max="2" width="33.5" style="786" customWidth="1"/>
    <col min="3" max="3" width="7.09765625" style="786" customWidth="1"/>
    <col min="4" max="4" width="6.5" style="786" customWidth="1"/>
    <col min="5" max="5" width="6" style="786" customWidth="1"/>
    <col min="6" max="6" width="5.59765625" style="786" customWidth="1"/>
    <col min="7" max="7" width="10.5" style="786" customWidth="1"/>
    <col min="8" max="8" width="6.5" style="786" customWidth="1"/>
    <col min="9" max="9" width="11" style="786" customWidth="1"/>
    <col min="10" max="10" width="11.59765625" style="786" customWidth="1"/>
    <col min="11" max="16384" width="9" style="786" customWidth="1"/>
  </cols>
  <sheetData>
    <row r="1" spans="1:8" ht="28.5" customHeight="1">
      <c r="A1" s="1751" t="s">
        <v>714</v>
      </c>
      <c r="B1" s="1751"/>
      <c r="C1" s="1751"/>
      <c r="D1" s="1751"/>
      <c r="E1" s="1751"/>
      <c r="F1" s="1751"/>
      <c r="G1" s="1751"/>
      <c r="H1" s="1751"/>
    </row>
    <row r="3" spans="1:10" ht="41.25" customHeight="1">
      <c r="A3" s="2018" t="s">
        <v>16</v>
      </c>
      <c r="B3" s="2018" t="s">
        <v>229</v>
      </c>
      <c r="C3" s="2014" t="s">
        <v>682</v>
      </c>
      <c r="D3" s="2015"/>
      <c r="E3" s="2016"/>
      <c r="F3" s="2017" t="s">
        <v>681</v>
      </c>
      <c r="G3" s="2017"/>
      <c r="H3" s="2020" t="s">
        <v>709</v>
      </c>
      <c r="I3" s="2012" t="s">
        <v>720</v>
      </c>
      <c r="J3" s="2013"/>
    </row>
    <row r="4" spans="1:10" ht="52.5" customHeight="1">
      <c r="A4" s="2019"/>
      <c r="B4" s="2019"/>
      <c r="C4" s="539" t="s">
        <v>710</v>
      </c>
      <c r="D4" s="539" t="s">
        <v>711</v>
      </c>
      <c r="E4" s="539" t="s">
        <v>712</v>
      </c>
      <c r="F4" s="789" t="s">
        <v>683</v>
      </c>
      <c r="G4" s="539" t="s">
        <v>713</v>
      </c>
      <c r="H4" s="2021"/>
      <c r="I4" s="786" t="s">
        <v>721</v>
      </c>
      <c r="J4" s="786" t="s">
        <v>721</v>
      </c>
    </row>
    <row r="5" spans="1:9" s="813" customFormat="1" ht="18.75">
      <c r="A5" s="807">
        <v>1</v>
      </c>
      <c r="B5" s="808" t="s">
        <v>684</v>
      </c>
      <c r="C5" s="809" t="s">
        <v>559</v>
      </c>
      <c r="D5" s="809"/>
      <c r="E5" s="809"/>
      <c r="F5" s="810"/>
      <c r="G5" s="810"/>
      <c r="H5" s="811"/>
      <c r="I5" s="812"/>
    </row>
    <row r="6" spans="1:9" ht="18.75">
      <c r="A6" s="787">
        <v>2</v>
      </c>
      <c r="B6" s="791" t="s">
        <v>685</v>
      </c>
      <c r="C6" s="796" t="s">
        <v>559</v>
      </c>
      <c r="D6" s="796"/>
      <c r="E6" s="796"/>
      <c r="F6" s="795"/>
      <c r="G6" s="795"/>
      <c r="H6" s="795"/>
      <c r="I6" s="790"/>
    </row>
    <row r="7" spans="1:9" s="813" customFormat="1" ht="18.75">
      <c r="A7" s="814">
        <v>3</v>
      </c>
      <c r="B7" s="815" t="s">
        <v>686</v>
      </c>
      <c r="C7" s="816" t="s">
        <v>559</v>
      </c>
      <c r="D7" s="816"/>
      <c r="E7" s="816"/>
      <c r="F7" s="817"/>
      <c r="G7" s="817"/>
      <c r="H7" s="817"/>
      <c r="I7" s="812"/>
    </row>
    <row r="8" spans="1:9" ht="18.75">
      <c r="A8" s="787">
        <v>4</v>
      </c>
      <c r="B8" s="791" t="s">
        <v>396</v>
      </c>
      <c r="C8" s="796" t="s">
        <v>559</v>
      </c>
      <c r="D8" s="796"/>
      <c r="E8" s="796"/>
      <c r="F8" s="801"/>
      <c r="G8" s="795"/>
      <c r="H8" s="795"/>
      <c r="I8" s="790"/>
    </row>
    <row r="9" spans="1:9" ht="18.75">
      <c r="A9" s="787">
        <v>5</v>
      </c>
      <c r="B9" s="791" t="s">
        <v>731</v>
      </c>
      <c r="C9" s="796" t="s">
        <v>559</v>
      </c>
      <c r="D9" s="796"/>
      <c r="E9" s="796"/>
      <c r="F9" s="795"/>
      <c r="G9" s="795"/>
      <c r="H9" s="795"/>
      <c r="I9" s="790"/>
    </row>
    <row r="10" spans="1:9" s="813" customFormat="1" ht="18.75">
      <c r="A10" s="814">
        <v>6</v>
      </c>
      <c r="B10" s="815" t="s">
        <v>687</v>
      </c>
      <c r="C10" s="816" t="s">
        <v>559</v>
      </c>
      <c r="D10" s="816"/>
      <c r="E10" s="816"/>
      <c r="F10" s="817"/>
      <c r="G10" s="817"/>
      <c r="H10" s="817"/>
      <c r="I10" s="812"/>
    </row>
    <row r="11" spans="1:9" s="813" customFormat="1" ht="18.75">
      <c r="A11" s="814">
        <v>7</v>
      </c>
      <c r="B11" s="815" t="s">
        <v>688</v>
      </c>
      <c r="C11" s="816" t="s">
        <v>559</v>
      </c>
      <c r="D11" s="816"/>
      <c r="E11" s="816"/>
      <c r="F11" s="817"/>
      <c r="G11" s="817"/>
      <c r="H11" s="817"/>
      <c r="I11" s="812"/>
    </row>
    <row r="12" spans="1:9" s="813" customFormat="1" ht="18.75">
      <c r="A12" s="814">
        <v>8</v>
      </c>
      <c r="B12" s="815" t="s">
        <v>689</v>
      </c>
      <c r="C12" s="816" t="s">
        <v>559</v>
      </c>
      <c r="D12" s="816"/>
      <c r="E12" s="816"/>
      <c r="F12" s="817"/>
      <c r="G12" s="817"/>
      <c r="H12" s="817"/>
      <c r="I12" s="812"/>
    </row>
    <row r="13" spans="1:9" ht="18.75">
      <c r="A13" s="787">
        <v>9</v>
      </c>
      <c r="B13" s="791" t="s">
        <v>690</v>
      </c>
      <c r="C13" s="796"/>
      <c r="D13" s="796"/>
      <c r="E13" s="796"/>
      <c r="F13" s="795"/>
      <c r="G13" s="822" t="s">
        <v>742</v>
      </c>
      <c r="H13" s="795"/>
      <c r="I13" s="790"/>
    </row>
    <row r="14" spans="1:9" s="813" customFormat="1" ht="18.75">
      <c r="A14" s="814">
        <v>10</v>
      </c>
      <c r="B14" s="815" t="s">
        <v>691</v>
      </c>
      <c r="C14" s="816" t="s">
        <v>559</v>
      </c>
      <c r="D14" s="816"/>
      <c r="E14" s="816"/>
      <c r="F14" s="817"/>
      <c r="G14" s="817"/>
      <c r="H14" s="817"/>
      <c r="I14" s="812"/>
    </row>
    <row r="15" spans="1:9" s="813" customFormat="1" ht="18.75">
      <c r="A15" s="814">
        <v>11</v>
      </c>
      <c r="B15" s="815" t="s">
        <v>723</v>
      </c>
      <c r="C15" s="816" t="s">
        <v>559</v>
      </c>
      <c r="D15" s="816"/>
      <c r="E15" s="816"/>
      <c r="F15" s="817"/>
      <c r="G15" s="817"/>
      <c r="H15" s="817"/>
      <c r="I15" s="812"/>
    </row>
    <row r="16" spans="1:9" s="813" customFormat="1" ht="18.75">
      <c r="A16" s="814">
        <v>12</v>
      </c>
      <c r="B16" s="815" t="s">
        <v>692</v>
      </c>
      <c r="C16" s="816" t="s">
        <v>559</v>
      </c>
      <c r="D16" s="816"/>
      <c r="E16" s="816"/>
      <c r="F16" s="817"/>
      <c r="G16" s="817"/>
      <c r="H16" s="817"/>
      <c r="I16" s="812"/>
    </row>
    <row r="17" spans="1:9" s="813" customFormat="1" ht="18.75">
      <c r="A17" s="814">
        <v>13</v>
      </c>
      <c r="B17" s="815" t="s">
        <v>724</v>
      </c>
      <c r="C17" s="816" t="s">
        <v>559</v>
      </c>
      <c r="D17" s="816"/>
      <c r="E17" s="816"/>
      <c r="F17" s="817"/>
      <c r="G17" s="817"/>
      <c r="H17" s="817"/>
      <c r="I17" s="812"/>
    </row>
    <row r="18" spans="1:9" s="813" customFormat="1" ht="18.75">
      <c r="A18" s="814">
        <v>14</v>
      </c>
      <c r="B18" s="815" t="s">
        <v>693</v>
      </c>
      <c r="C18" s="816" t="s">
        <v>559</v>
      </c>
      <c r="D18" s="816"/>
      <c r="E18" s="816"/>
      <c r="F18" s="817"/>
      <c r="G18" s="817"/>
      <c r="H18" s="817"/>
      <c r="I18" s="812"/>
    </row>
    <row r="19" spans="1:9" ht="18.75">
      <c r="A19" s="787">
        <v>15</v>
      </c>
      <c r="B19" s="792" t="s">
        <v>694</v>
      </c>
      <c r="C19" s="797" t="s">
        <v>559</v>
      </c>
      <c r="D19" s="797"/>
      <c r="E19" s="797"/>
      <c r="F19" s="795"/>
      <c r="G19" s="795"/>
      <c r="H19" s="795"/>
      <c r="I19" s="790"/>
    </row>
    <row r="20" spans="1:9" s="813" customFormat="1" ht="18.75">
      <c r="A20" s="814">
        <v>16</v>
      </c>
      <c r="B20" s="815" t="s">
        <v>695</v>
      </c>
      <c r="C20" s="816" t="s">
        <v>559</v>
      </c>
      <c r="D20" s="816"/>
      <c r="E20" s="816"/>
      <c r="F20" s="817"/>
      <c r="G20" s="817"/>
      <c r="H20" s="817"/>
      <c r="I20" s="812"/>
    </row>
    <row r="21" spans="1:8" s="813" customFormat="1" ht="18.75">
      <c r="A21" s="814">
        <v>17</v>
      </c>
      <c r="B21" s="815" t="s">
        <v>696</v>
      </c>
      <c r="C21" s="816" t="s">
        <v>559</v>
      </c>
      <c r="D21" s="816"/>
      <c r="E21" s="816"/>
      <c r="F21" s="817"/>
      <c r="G21" s="817"/>
      <c r="H21" s="817"/>
    </row>
    <row r="22" spans="1:8" s="813" customFormat="1" ht="18.75">
      <c r="A22" s="814">
        <v>18</v>
      </c>
      <c r="B22" s="815" t="s">
        <v>725</v>
      </c>
      <c r="C22" s="816" t="s">
        <v>559</v>
      </c>
      <c r="D22" s="816"/>
      <c r="E22" s="816"/>
      <c r="F22" s="817"/>
      <c r="G22" s="817"/>
      <c r="H22" s="817"/>
    </row>
    <row r="23" spans="1:8" s="813" customFormat="1" ht="18.75">
      <c r="A23" s="814">
        <v>19</v>
      </c>
      <c r="B23" s="815" t="s">
        <v>697</v>
      </c>
      <c r="C23" s="816" t="s">
        <v>559</v>
      </c>
      <c r="D23" s="816"/>
      <c r="E23" s="816"/>
      <c r="F23" s="817"/>
      <c r="G23" s="817"/>
      <c r="H23" s="817"/>
    </row>
    <row r="24" spans="1:8" s="813" customFormat="1" ht="17.25">
      <c r="A24" s="814">
        <v>20</v>
      </c>
      <c r="B24" s="818" t="s">
        <v>698</v>
      </c>
      <c r="C24" s="819" t="s">
        <v>559</v>
      </c>
      <c r="D24" s="819"/>
      <c r="E24" s="819"/>
      <c r="F24" s="817"/>
      <c r="G24" s="817"/>
      <c r="H24" s="817"/>
    </row>
    <row r="25" spans="1:8" ht="18.75">
      <c r="A25" s="787">
        <v>21</v>
      </c>
      <c r="B25" s="791" t="s">
        <v>699</v>
      </c>
      <c r="C25" s="796" t="s">
        <v>559</v>
      </c>
      <c r="D25" s="796"/>
      <c r="E25" s="796"/>
      <c r="F25" s="795"/>
      <c r="G25" s="795"/>
      <c r="H25" s="795"/>
    </row>
    <row r="26" spans="1:8" s="813" customFormat="1" ht="18.75">
      <c r="A26" s="814">
        <v>22</v>
      </c>
      <c r="B26" s="815" t="s">
        <v>726</v>
      </c>
      <c r="C26" s="816" t="s">
        <v>559</v>
      </c>
      <c r="D26" s="816"/>
      <c r="E26" s="816"/>
      <c r="F26" s="817"/>
      <c r="G26" s="817"/>
      <c r="H26" s="817"/>
    </row>
    <row r="27" spans="1:8" ht="18.75">
      <c r="A27" s="787">
        <v>23</v>
      </c>
      <c r="B27" s="792" t="s">
        <v>700</v>
      </c>
      <c r="C27" s="797" t="s">
        <v>559</v>
      </c>
      <c r="D27" s="797"/>
      <c r="E27" s="797"/>
      <c r="F27" s="795"/>
      <c r="G27" s="795"/>
      <c r="H27" s="795"/>
    </row>
    <row r="28" spans="1:8" s="813" customFormat="1" ht="18.75">
      <c r="A28" s="814">
        <v>24</v>
      </c>
      <c r="B28" s="815" t="s">
        <v>727</v>
      </c>
      <c r="C28" s="816"/>
      <c r="D28" s="816"/>
      <c r="E28" s="816"/>
      <c r="F28" s="817"/>
      <c r="G28" s="823" t="s">
        <v>742</v>
      </c>
      <c r="H28" s="817"/>
    </row>
    <row r="29" spans="1:8" ht="17.25">
      <c r="A29" s="787">
        <v>25</v>
      </c>
      <c r="B29" s="793" t="s">
        <v>701</v>
      </c>
      <c r="C29" s="798"/>
      <c r="D29" s="798" t="s">
        <v>559</v>
      </c>
      <c r="E29" s="798" t="s">
        <v>559</v>
      </c>
      <c r="F29" s="795"/>
      <c r="G29" s="795"/>
      <c r="H29" s="795"/>
    </row>
    <row r="30" spans="1:8" ht="18.75">
      <c r="A30" s="787">
        <v>26</v>
      </c>
      <c r="B30" s="791" t="s">
        <v>702</v>
      </c>
      <c r="C30" s="796" t="s">
        <v>559</v>
      </c>
      <c r="D30" s="796"/>
      <c r="E30" s="796"/>
      <c r="F30" s="801"/>
      <c r="G30" s="801"/>
      <c r="H30" s="795"/>
    </row>
    <row r="31" spans="1:8" ht="18.75">
      <c r="A31" s="787">
        <v>27</v>
      </c>
      <c r="B31" s="791" t="s">
        <v>703</v>
      </c>
      <c r="C31" s="806"/>
      <c r="D31" s="796"/>
      <c r="E31" s="796"/>
      <c r="F31" s="795"/>
      <c r="G31" s="795"/>
      <c r="H31" s="795"/>
    </row>
    <row r="32" spans="1:8" ht="18.75">
      <c r="A32" s="787">
        <v>28</v>
      </c>
      <c r="B32" s="792" t="s">
        <v>704</v>
      </c>
      <c r="C32" s="797"/>
      <c r="D32" s="797"/>
      <c r="E32" s="797"/>
      <c r="F32" s="795"/>
      <c r="G32" s="795"/>
      <c r="H32" s="795"/>
    </row>
    <row r="33" spans="1:8" ht="18.75">
      <c r="A33" s="787">
        <v>29</v>
      </c>
      <c r="B33" s="792" t="s">
        <v>705</v>
      </c>
      <c r="C33" s="797" t="s">
        <v>559</v>
      </c>
      <c r="D33" s="797"/>
      <c r="E33" s="797"/>
      <c r="F33" s="795"/>
      <c r="G33" s="795"/>
      <c r="H33" s="795"/>
    </row>
    <row r="34" spans="1:8" ht="26.25" customHeight="1">
      <c r="A34" s="787">
        <v>30</v>
      </c>
      <c r="B34" s="824" t="s">
        <v>706</v>
      </c>
      <c r="C34" s="2009" t="s">
        <v>744</v>
      </c>
      <c r="D34" s="2010"/>
      <c r="E34" s="2010"/>
      <c r="F34" s="2010"/>
      <c r="G34" s="2011"/>
      <c r="H34" s="801"/>
    </row>
    <row r="35" spans="1:8" ht="18.75">
      <c r="A35" s="787">
        <v>31</v>
      </c>
      <c r="B35" s="792" t="s">
        <v>707</v>
      </c>
      <c r="C35" s="797" t="s">
        <v>559</v>
      </c>
      <c r="D35" s="797"/>
      <c r="E35" s="797"/>
      <c r="F35" s="795"/>
      <c r="G35" s="795"/>
      <c r="H35" s="795"/>
    </row>
    <row r="36" spans="1:8" ht="18.75">
      <c r="A36" s="788">
        <v>32</v>
      </c>
      <c r="B36" s="794" t="s">
        <v>708</v>
      </c>
      <c r="C36" s="799"/>
      <c r="D36" s="799"/>
      <c r="E36" s="799"/>
      <c r="F36" s="800"/>
      <c r="G36" s="800"/>
      <c r="H36" s="800"/>
    </row>
    <row r="55" ht="16.5">
      <c r="B55" s="786" t="s">
        <v>722</v>
      </c>
    </row>
  </sheetData>
  <sheetProtection/>
  <mergeCells count="8">
    <mergeCell ref="C34:G34"/>
    <mergeCell ref="I3:J3"/>
    <mergeCell ref="A1:H1"/>
    <mergeCell ref="C3:E3"/>
    <mergeCell ref="F3:G3"/>
    <mergeCell ref="B3:B4"/>
    <mergeCell ref="A3:A4"/>
    <mergeCell ref="H3:H4"/>
  </mergeCells>
  <printOptions/>
  <pageMargins left="0.47" right="0.19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2:V67"/>
  <sheetViews>
    <sheetView zoomScale="90" zoomScaleNormal="90" zoomScalePageLayoutView="0" workbookViewId="0" topLeftCell="A1">
      <selection activeCell="C11" sqref="C11"/>
    </sheetView>
  </sheetViews>
  <sheetFormatPr defaultColWidth="8.796875" defaultRowHeight="15"/>
  <cols>
    <col min="1" max="1" width="2.69921875" style="0" customWidth="1"/>
    <col min="2" max="2" width="20" style="0" customWidth="1"/>
    <col min="3" max="3" width="9.59765625" style="0" customWidth="1"/>
    <col min="4" max="4" width="10.09765625" style="355" customWidth="1"/>
    <col min="5" max="5" width="7.5" style="15" customWidth="1"/>
    <col min="6" max="6" width="6.8984375" style="15" customWidth="1"/>
    <col min="7" max="7" width="7.5" style="15" customWidth="1"/>
    <col min="8" max="8" width="8.19921875" style="15" customWidth="1"/>
    <col min="9" max="9" width="9.69921875" style="15" customWidth="1"/>
    <col min="10" max="10" width="7.5" style="295" customWidth="1"/>
    <col min="11" max="11" width="7.59765625" style="295" customWidth="1"/>
    <col min="12" max="12" width="7.5" style="295" customWidth="1"/>
    <col min="13" max="14" width="7.3984375" style="295" customWidth="1"/>
    <col min="15" max="15" width="7.8984375" style="295" customWidth="1"/>
    <col min="16" max="16" width="7.59765625" style="295" customWidth="1"/>
    <col min="17" max="17" width="8.19921875" style="295" customWidth="1"/>
    <col min="18" max="18" width="5.59765625" style="535" customWidth="1"/>
    <col min="19" max="19" width="11.09765625" style="11" customWidth="1"/>
  </cols>
  <sheetData>
    <row r="2" spans="1:18" ht="41.25" customHeight="1">
      <c r="A2" s="1609" t="s">
        <v>580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</row>
    <row r="3" spans="1:18" ht="15.75">
      <c r="A3" s="180"/>
      <c r="B3" s="9"/>
      <c r="C3" s="9"/>
      <c r="D3" s="354"/>
      <c r="E3" s="9"/>
      <c r="F3" s="9"/>
      <c r="G3" s="9"/>
      <c r="H3" s="9"/>
      <c r="I3" s="9"/>
      <c r="J3" s="286"/>
      <c r="K3" s="286"/>
      <c r="L3" s="286"/>
      <c r="M3" s="286"/>
      <c r="N3" s="286"/>
      <c r="O3" s="286"/>
      <c r="P3" s="286"/>
      <c r="Q3" s="286"/>
      <c r="R3" s="524"/>
    </row>
    <row r="4" spans="1:19" s="118" customFormat="1" ht="50.25" customHeight="1">
      <c r="A4" s="181" t="s">
        <v>14</v>
      </c>
      <c r="B4" s="120" t="s">
        <v>108</v>
      </c>
      <c r="C4" s="377" t="s">
        <v>109</v>
      </c>
      <c r="D4" s="716" t="s">
        <v>205</v>
      </c>
      <c r="E4" s="716" t="s">
        <v>110</v>
      </c>
      <c r="F4" s="730" t="s">
        <v>111</v>
      </c>
      <c r="G4" s="730" t="s">
        <v>112</v>
      </c>
      <c r="H4" s="716" t="s">
        <v>206</v>
      </c>
      <c r="I4" s="716" t="s">
        <v>136</v>
      </c>
      <c r="J4" s="723" t="s">
        <v>137</v>
      </c>
      <c r="K4" s="716" t="s">
        <v>138</v>
      </c>
      <c r="L4" s="716" t="s">
        <v>139</v>
      </c>
      <c r="M4" s="716" t="s">
        <v>140</v>
      </c>
      <c r="N4" s="716" t="s">
        <v>144</v>
      </c>
      <c r="O4" s="716" t="s">
        <v>416</v>
      </c>
      <c r="P4" s="716" t="s">
        <v>113</v>
      </c>
      <c r="Q4" s="716" t="s">
        <v>114</v>
      </c>
      <c r="R4" s="716" t="s">
        <v>115</v>
      </c>
      <c r="S4" s="179"/>
    </row>
    <row r="5" spans="1:22" ht="18" customHeight="1">
      <c r="A5" s="206">
        <v>1</v>
      </c>
      <c r="B5" s="207" t="s">
        <v>116</v>
      </c>
      <c r="C5" s="544">
        <f aca="true" t="shared" si="0" ref="C5:C29">SUM(D5:R5)</f>
        <v>2230</v>
      </c>
      <c r="D5" s="247">
        <f>SUM(D6:D10)</f>
        <v>500</v>
      </c>
      <c r="E5" s="247">
        <f aca="true" t="shared" si="1" ref="E5:R5">SUM(E6:E10)</f>
        <v>70</v>
      </c>
      <c r="F5" s="247">
        <f t="shared" si="1"/>
        <v>125</v>
      </c>
      <c r="G5" s="247">
        <f t="shared" si="1"/>
        <v>100</v>
      </c>
      <c r="H5" s="247">
        <f t="shared" si="1"/>
        <v>60</v>
      </c>
      <c r="I5" s="247">
        <f t="shared" si="1"/>
        <v>130</v>
      </c>
      <c r="J5" s="247">
        <f t="shared" si="1"/>
        <v>250</v>
      </c>
      <c r="K5" s="247">
        <f t="shared" si="1"/>
        <v>190</v>
      </c>
      <c r="L5" s="247">
        <f t="shared" si="1"/>
        <v>265</v>
      </c>
      <c r="M5" s="247">
        <f t="shared" si="1"/>
        <v>255</v>
      </c>
      <c r="N5" s="247">
        <f t="shared" si="1"/>
        <v>90</v>
      </c>
      <c r="O5" s="247">
        <f t="shared" si="1"/>
        <v>65</v>
      </c>
      <c r="P5" s="247">
        <f t="shared" si="1"/>
        <v>50</v>
      </c>
      <c r="Q5" s="247">
        <f t="shared" si="1"/>
        <v>50</v>
      </c>
      <c r="R5" s="247">
        <f t="shared" si="1"/>
        <v>30</v>
      </c>
      <c r="T5" s="248" t="s">
        <v>409</v>
      </c>
      <c r="U5" s="249"/>
      <c r="V5" s="249"/>
    </row>
    <row r="6" spans="1:18" ht="18" customHeight="1">
      <c r="A6" s="208"/>
      <c r="B6" s="219" t="s">
        <v>117</v>
      </c>
      <c r="C6" s="121">
        <f t="shared" si="0"/>
        <v>855</v>
      </c>
      <c r="D6" s="538">
        <v>500</v>
      </c>
      <c r="E6" s="543">
        <v>70</v>
      </c>
      <c r="F6" s="605">
        <v>125</v>
      </c>
      <c r="G6" s="538">
        <v>100</v>
      </c>
      <c r="H6" s="236">
        <v>60</v>
      </c>
      <c r="I6" s="236"/>
      <c r="J6" s="236"/>
      <c r="K6" s="236"/>
      <c r="L6" s="236"/>
      <c r="M6" s="236"/>
      <c r="N6" s="236"/>
      <c r="O6" s="236"/>
      <c r="P6" s="236"/>
      <c r="Q6" s="236"/>
      <c r="R6" s="236"/>
    </row>
    <row r="7" spans="1:18" ht="18" customHeight="1">
      <c r="A7" s="208"/>
      <c r="B7" s="219" t="s">
        <v>291</v>
      </c>
      <c r="C7" s="121">
        <f t="shared" si="0"/>
        <v>540</v>
      </c>
      <c r="D7" s="236"/>
      <c r="E7" s="277"/>
      <c r="F7" s="236"/>
      <c r="G7" s="236"/>
      <c r="H7" s="236"/>
      <c r="I7" s="236">
        <v>70</v>
      </c>
      <c r="J7" s="236">
        <v>120</v>
      </c>
      <c r="K7" s="236">
        <v>100</v>
      </c>
      <c r="L7" s="236">
        <v>110</v>
      </c>
      <c r="M7" s="236">
        <v>90</v>
      </c>
      <c r="N7" s="236">
        <v>50</v>
      </c>
      <c r="O7" s="236"/>
      <c r="P7" s="236"/>
      <c r="Q7" s="236"/>
      <c r="R7" s="236"/>
    </row>
    <row r="8" spans="1:20" ht="18" customHeight="1">
      <c r="A8" s="208"/>
      <c r="B8" s="370" t="s">
        <v>118</v>
      </c>
      <c r="C8" s="121">
        <f t="shared" si="0"/>
        <v>130</v>
      </c>
      <c r="D8" s="236"/>
      <c r="E8" s="277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>
        <v>50</v>
      </c>
      <c r="Q8" s="236">
        <v>50</v>
      </c>
      <c r="R8" s="236">
        <v>30</v>
      </c>
      <c r="T8" s="15"/>
    </row>
    <row r="9" spans="1:18" ht="18.75" customHeight="1" hidden="1">
      <c r="A9" s="208"/>
      <c r="B9" s="219"/>
      <c r="C9" s="121">
        <f t="shared" si="0"/>
        <v>0</v>
      </c>
      <c r="D9" s="236"/>
      <c r="E9" s="277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525"/>
    </row>
    <row r="10" spans="1:18" ht="18" customHeight="1">
      <c r="A10" s="208"/>
      <c r="B10" s="219" t="s">
        <v>119</v>
      </c>
      <c r="C10" s="121">
        <f t="shared" si="0"/>
        <v>705</v>
      </c>
      <c r="D10" s="236"/>
      <c r="E10" s="277"/>
      <c r="F10" s="236"/>
      <c r="G10" s="279"/>
      <c r="H10" s="279"/>
      <c r="I10" s="236">
        <v>60</v>
      </c>
      <c r="J10" s="236">
        <v>130</v>
      </c>
      <c r="K10" s="236">
        <v>90</v>
      </c>
      <c r="L10" s="236">
        <v>155</v>
      </c>
      <c r="M10" s="236">
        <v>165</v>
      </c>
      <c r="N10" s="236">
        <v>40</v>
      </c>
      <c r="O10" s="236">
        <v>65</v>
      </c>
      <c r="P10" s="236"/>
      <c r="Q10" s="279"/>
      <c r="R10" s="526"/>
    </row>
    <row r="11" spans="1:18" ht="18" customHeight="1">
      <c r="A11" s="209">
        <v>2</v>
      </c>
      <c r="B11" s="210" t="s">
        <v>120</v>
      </c>
      <c r="C11" s="712">
        <f t="shared" si="0"/>
        <v>802489</v>
      </c>
      <c r="D11" s="237">
        <f>SUM(D12:D15)</f>
        <v>113140</v>
      </c>
      <c r="E11" s="237">
        <f aca="true" t="shared" si="2" ref="E11:R11">SUM(E12:E15)</f>
        <v>1859</v>
      </c>
      <c r="F11" s="237">
        <f t="shared" si="2"/>
        <v>9962</v>
      </c>
      <c r="G11" s="237">
        <f t="shared" si="2"/>
        <v>6080</v>
      </c>
      <c r="H11" s="237">
        <f t="shared" si="2"/>
        <v>1556</v>
      </c>
      <c r="I11" s="237">
        <f t="shared" si="2"/>
        <v>32840</v>
      </c>
      <c r="J11" s="237">
        <f t="shared" si="2"/>
        <v>150227</v>
      </c>
      <c r="K11" s="237">
        <f t="shared" si="2"/>
        <v>122265</v>
      </c>
      <c r="L11" s="237">
        <f t="shared" si="2"/>
        <v>126678</v>
      </c>
      <c r="M11" s="237">
        <f t="shared" si="2"/>
        <v>119553</v>
      </c>
      <c r="N11" s="237">
        <f t="shared" si="2"/>
        <v>23074</v>
      </c>
      <c r="O11" s="237">
        <f t="shared" si="2"/>
        <v>50331</v>
      </c>
      <c r="P11" s="237">
        <f t="shared" si="2"/>
        <v>7789</v>
      </c>
      <c r="Q11" s="237">
        <f t="shared" si="2"/>
        <v>30414</v>
      </c>
      <c r="R11" s="237">
        <f t="shared" si="2"/>
        <v>6721</v>
      </c>
    </row>
    <row r="12" spans="1:18" ht="18" customHeight="1">
      <c r="A12" s="209"/>
      <c r="B12" s="250" t="s">
        <v>135</v>
      </c>
      <c r="C12" s="236">
        <f t="shared" si="0"/>
        <v>132597</v>
      </c>
      <c r="D12" s="776">
        <v>113140</v>
      </c>
      <c r="E12" s="391">
        <v>1859</v>
      </c>
      <c r="F12" s="391">
        <v>9962</v>
      </c>
      <c r="G12" s="724">
        <v>6080</v>
      </c>
      <c r="H12" s="391">
        <v>1556</v>
      </c>
      <c r="I12" s="378"/>
      <c r="J12" s="378"/>
      <c r="K12" s="378"/>
      <c r="L12" s="378"/>
      <c r="M12" s="378"/>
      <c r="N12" s="378"/>
      <c r="O12" s="378"/>
      <c r="P12" s="378"/>
      <c r="Q12" s="378"/>
      <c r="R12" s="527"/>
    </row>
    <row r="13" spans="1:18" ht="18" customHeight="1">
      <c r="A13" s="209"/>
      <c r="B13" s="220" t="s">
        <v>202</v>
      </c>
      <c r="C13" s="236">
        <f t="shared" si="0"/>
        <v>231327</v>
      </c>
      <c r="D13" s="378"/>
      <c r="E13" s="391"/>
      <c r="F13" s="378"/>
      <c r="G13" s="378"/>
      <c r="H13" s="378"/>
      <c r="I13" s="391">
        <v>11683</v>
      </c>
      <c r="J13" s="391">
        <v>59650</v>
      </c>
      <c r="K13" s="391">
        <v>40735</v>
      </c>
      <c r="L13" s="391">
        <v>59692</v>
      </c>
      <c r="M13" s="391">
        <v>50341</v>
      </c>
      <c r="N13" s="391">
        <v>9226</v>
      </c>
      <c r="O13" s="378"/>
      <c r="P13" s="378"/>
      <c r="Q13" s="378"/>
      <c r="R13" s="527"/>
    </row>
    <row r="14" spans="1:21" ht="18" customHeight="1">
      <c r="A14" s="209"/>
      <c r="B14" s="250" t="s">
        <v>297</v>
      </c>
      <c r="C14" s="236">
        <f t="shared" si="0"/>
        <v>44924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91">
        <v>7789</v>
      </c>
      <c r="Q14" s="391">
        <v>30414</v>
      </c>
      <c r="R14" s="724">
        <v>6721</v>
      </c>
      <c r="U14" s="9" t="s">
        <v>461</v>
      </c>
    </row>
    <row r="15" spans="1:18" ht="18" customHeight="1">
      <c r="A15" s="209"/>
      <c r="B15" s="250" t="s">
        <v>122</v>
      </c>
      <c r="C15" s="236">
        <f t="shared" si="0"/>
        <v>393641</v>
      </c>
      <c r="D15" s="378"/>
      <c r="E15" s="378"/>
      <c r="F15" s="378"/>
      <c r="G15" s="378"/>
      <c r="H15" s="378"/>
      <c r="I15" s="391">
        <v>21157</v>
      </c>
      <c r="J15" s="719">
        <v>90577</v>
      </c>
      <c r="K15" s="391">
        <v>81530</v>
      </c>
      <c r="L15" s="728">
        <v>66986</v>
      </c>
      <c r="M15" s="391">
        <v>69212</v>
      </c>
      <c r="N15" s="391">
        <v>13848</v>
      </c>
      <c r="O15" s="727">
        <v>50331</v>
      </c>
      <c r="P15" s="378"/>
      <c r="Q15" s="378"/>
      <c r="R15" s="528"/>
    </row>
    <row r="16" spans="1:18" ht="18" customHeight="1">
      <c r="A16" s="209">
        <v>3</v>
      </c>
      <c r="B16" s="210" t="s">
        <v>143</v>
      </c>
      <c r="C16" s="221">
        <f t="shared" si="0"/>
        <v>76144</v>
      </c>
      <c r="D16" s="380">
        <f>SUM(D17:D20)</f>
        <v>27146</v>
      </c>
      <c r="E16" s="380">
        <f aca="true" t="shared" si="3" ref="E16:R16">SUM(E17:E20)</f>
        <v>596</v>
      </c>
      <c r="F16" s="380">
        <f t="shared" si="3"/>
        <v>3304</v>
      </c>
      <c r="G16" s="380">
        <f t="shared" si="3"/>
        <v>1965</v>
      </c>
      <c r="H16" s="380">
        <f>SUM(H17:H20)</f>
        <v>437</v>
      </c>
      <c r="I16" s="380">
        <f t="shared" si="3"/>
        <v>2244</v>
      </c>
      <c r="J16" s="380">
        <f t="shared" si="3"/>
        <v>9880</v>
      </c>
      <c r="K16" s="380">
        <f t="shared" si="3"/>
        <v>11332</v>
      </c>
      <c r="L16" s="380">
        <f t="shared" si="3"/>
        <v>5323</v>
      </c>
      <c r="M16" s="380">
        <f t="shared" si="3"/>
        <v>5464</v>
      </c>
      <c r="N16" s="380">
        <f t="shared" si="3"/>
        <v>2322</v>
      </c>
      <c r="O16" s="380">
        <f t="shared" si="3"/>
        <v>0</v>
      </c>
      <c r="P16" s="380">
        <f t="shared" si="3"/>
        <v>1866</v>
      </c>
      <c r="Q16" s="380">
        <f t="shared" si="3"/>
        <v>3318</v>
      </c>
      <c r="R16" s="380">
        <f t="shared" si="3"/>
        <v>947</v>
      </c>
    </row>
    <row r="17" spans="1:18" ht="18" customHeight="1">
      <c r="A17" s="209"/>
      <c r="B17" s="250" t="s">
        <v>135</v>
      </c>
      <c r="C17" s="121">
        <f t="shared" si="0"/>
        <v>33448</v>
      </c>
      <c r="D17" s="391">
        <v>27146</v>
      </c>
      <c r="E17" s="391">
        <v>596</v>
      </c>
      <c r="F17" s="391">
        <v>3304</v>
      </c>
      <c r="G17" s="391">
        <v>1965</v>
      </c>
      <c r="H17" s="391">
        <v>437</v>
      </c>
      <c r="I17" s="378"/>
      <c r="J17" s="378"/>
      <c r="K17" s="378"/>
      <c r="L17" s="378"/>
      <c r="M17" s="378"/>
      <c r="N17" s="378"/>
      <c r="O17" s="378"/>
      <c r="P17" s="378"/>
      <c r="Q17" s="378"/>
      <c r="R17" s="527"/>
    </row>
    <row r="18" spans="1:18" ht="18" customHeight="1">
      <c r="A18" s="209"/>
      <c r="B18" s="220" t="s">
        <v>202</v>
      </c>
      <c r="C18" s="121">
        <f t="shared" si="0"/>
        <v>36417</v>
      </c>
      <c r="D18" s="378"/>
      <c r="E18" s="378"/>
      <c r="F18" s="378"/>
      <c r="G18" s="378"/>
      <c r="I18" s="391">
        <v>2244</v>
      </c>
      <c r="J18" s="391">
        <v>9809</v>
      </c>
      <c r="K18" s="391">
        <v>11332</v>
      </c>
      <c r="L18" s="391">
        <v>5313</v>
      </c>
      <c r="M18" s="391">
        <v>5397</v>
      </c>
      <c r="N18" s="391">
        <v>2322</v>
      </c>
      <c r="O18" s="378"/>
      <c r="P18" s="378"/>
      <c r="Q18" s="378"/>
      <c r="R18" s="527"/>
    </row>
    <row r="19" spans="1:18" ht="18" customHeight="1">
      <c r="A19" s="209"/>
      <c r="B19" s="250" t="s">
        <v>297</v>
      </c>
      <c r="C19" s="121">
        <f t="shared" si="0"/>
        <v>6131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91">
        <v>1866</v>
      </c>
      <c r="Q19" s="391">
        <v>3318</v>
      </c>
      <c r="R19" s="391">
        <v>947</v>
      </c>
    </row>
    <row r="20" spans="1:18" ht="18" customHeight="1">
      <c r="A20" s="209"/>
      <c r="B20" s="254" t="s">
        <v>203</v>
      </c>
      <c r="C20" s="121">
        <f t="shared" si="0"/>
        <v>148</v>
      </c>
      <c r="D20" s="378"/>
      <c r="E20" s="378"/>
      <c r="F20" s="378"/>
      <c r="G20" s="378"/>
      <c r="H20" s="378"/>
      <c r="I20" s="378">
        <v>0</v>
      </c>
      <c r="J20" s="391">
        <v>71</v>
      </c>
      <c r="K20" s="391">
        <v>0</v>
      </c>
      <c r="L20" s="729">
        <v>10</v>
      </c>
      <c r="M20" s="391">
        <v>67</v>
      </c>
      <c r="N20" s="536">
        <v>0</v>
      </c>
      <c r="O20" s="536">
        <v>0</v>
      </c>
      <c r="P20" s="378"/>
      <c r="Q20" s="378"/>
      <c r="R20" s="528"/>
    </row>
    <row r="21" spans="1:18" ht="18" customHeight="1">
      <c r="A21" s="209">
        <v>4</v>
      </c>
      <c r="B21" s="210" t="s">
        <v>123</v>
      </c>
      <c r="C21" s="221">
        <f t="shared" si="0"/>
        <v>503548</v>
      </c>
      <c r="D21" s="380">
        <f>SUM(D22:D24)</f>
        <v>179843</v>
      </c>
      <c r="E21" s="380">
        <f aca="true" t="shared" si="4" ref="E21:R21">SUM(E22:E24)</f>
        <v>11171</v>
      </c>
      <c r="F21" s="237">
        <f t="shared" si="4"/>
        <v>48532</v>
      </c>
      <c r="G21" s="380">
        <f t="shared" si="4"/>
        <v>23473</v>
      </c>
      <c r="H21" s="380">
        <f t="shared" si="4"/>
        <v>11693</v>
      </c>
      <c r="I21" s="380">
        <f t="shared" si="4"/>
        <v>13035</v>
      </c>
      <c r="J21" s="380">
        <f t="shared" si="4"/>
        <v>51921</v>
      </c>
      <c r="K21" s="380">
        <f t="shared" si="4"/>
        <v>50307</v>
      </c>
      <c r="L21" s="380">
        <f t="shared" si="4"/>
        <v>35513</v>
      </c>
      <c r="M21" s="380">
        <f t="shared" si="4"/>
        <v>27745</v>
      </c>
      <c r="N21" s="380">
        <f t="shared" si="4"/>
        <v>15243</v>
      </c>
      <c r="O21" s="380">
        <f t="shared" si="4"/>
        <v>0</v>
      </c>
      <c r="P21" s="380">
        <f t="shared" si="4"/>
        <v>11658</v>
      </c>
      <c r="Q21" s="380">
        <f t="shared" si="4"/>
        <v>17576</v>
      </c>
      <c r="R21" s="237">
        <f t="shared" si="4"/>
        <v>5838</v>
      </c>
    </row>
    <row r="22" spans="1:18" ht="18" customHeight="1">
      <c r="A22" s="209"/>
      <c r="B22" s="250" t="s">
        <v>121</v>
      </c>
      <c r="C22" s="121">
        <f t="shared" si="0"/>
        <v>274712</v>
      </c>
      <c r="D22" s="391">
        <v>179843</v>
      </c>
      <c r="E22" s="724">
        <v>11171</v>
      </c>
      <c r="F22" s="391">
        <v>48532</v>
      </c>
      <c r="G22" s="724">
        <v>23473</v>
      </c>
      <c r="H22" s="726">
        <v>11693</v>
      </c>
      <c r="I22" s="378"/>
      <c r="J22" s="378"/>
      <c r="K22" s="378"/>
      <c r="L22" s="378"/>
      <c r="M22" s="378"/>
      <c r="N22" s="378"/>
      <c r="O22" s="378"/>
      <c r="P22" s="378"/>
      <c r="Q22" s="378"/>
      <c r="R22" s="528"/>
    </row>
    <row r="23" spans="1:19" ht="18" customHeight="1">
      <c r="A23" s="209"/>
      <c r="B23" s="220" t="s">
        <v>202</v>
      </c>
      <c r="C23" s="121">
        <f t="shared" si="0"/>
        <v>193764</v>
      </c>
      <c r="D23" s="378"/>
      <c r="E23" s="379"/>
      <c r="F23" s="378"/>
      <c r="G23" s="378"/>
      <c r="H23" s="378"/>
      <c r="I23" s="391">
        <v>13035</v>
      </c>
      <c r="J23" s="391">
        <v>51921</v>
      </c>
      <c r="K23" s="391">
        <v>50307</v>
      </c>
      <c r="L23" s="391">
        <v>35513</v>
      </c>
      <c r="M23" s="391">
        <v>27745</v>
      </c>
      <c r="N23" s="391">
        <v>15243</v>
      </c>
      <c r="O23" s="378"/>
      <c r="P23" s="378"/>
      <c r="Q23" s="378"/>
      <c r="R23" s="528"/>
      <c r="S23" s="395"/>
    </row>
    <row r="24" spans="1:18" ht="18" customHeight="1">
      <c r="A24" s="209"/>
      <c r="B24" s="250" t="s">
        <v>297</v>
      </c>
      <c r="C24" s="121">
        <f t="shared" si="0"/>
        <v>35072</v>
      </c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724">
        <v>11658</v>
      </c>
      <c r="Q24" s="391">
        <v>17576</v>
      </c>
      <c r="R24" s="724">
        <v>5838</v>
      </c>
    </row>
    <row r="25" spans="1:18" ht="18" customHeight="1">
      <c r="A25" s="209">
        <v>5</v>
      </c>
      <c r="B25" s="210" t="s">
        <v>124</v>
      </c>
      <c r="C25" s="222">
        <f t="shared" si="0"/>
        <v>43530</v>
      </c>
      <c r="D25" s="380">
        <f>SUM(D26:D29)</f>
        <v>8148</v>
      </c>
      <c r="E25" s="380">
        <f aca="true" t="shared" si="5" ref="E25:R25">SUM(E26:E29)</f>
        <v>278</v>
      </c>
      <c r="F25" s="380">
        <f t="shared" si="5"/>
        <v>93</v>
      </c>
      <c r="G25" s="380">
        <f t="shared" si="5"/>
        <v>38</v>
      </c>
      <c r="H25" s="380">
        <f t="shared" si="5"/>
        <v>982</v>
      </c>
      <c r="I25" s="380">
        <f t="shared" si="5"/>
        <v>96</v>
      </c>
      <c r="J25" s="380">
        <f>SUM(J26:J29)</f>
        <v>1086</v>
      </c>
      <c r="K25" s="380">
        <f t="shared" si="5"/>
        <v>2952</v>
      </c>
      <c r="L25" s="380">
        <f t="shared" si="5"/>
        <v>901</v>
      </c>
      <c r="M25" s="380">
        <f t="shared" si="5"/>
        <v>3508</v>
      </c>
      <c r="N25" s="380">
        <f t="shared" si="5"/>
        <v>134</v>
      </c>
      <c r="O25" s="237">
        <f t="shared" si="5"/>
        <v>24724</v>
      </c>
      <c r="P25" s="380">
        <f t="shared" si="5"/>
        <v>0</v>
      </c>
      <c r="Q25" s="380">
        <f t="shared" si="5"/>
        <v>590</v>
      </c>
      <c r="R25" s="380">
        <f t="shared" si="5"/>
        <v>0</v>
      </c>
    </row>
    <row r="26" spans="1:18" ht="18" customHeight="1">
      <c r="A26" s="211"/>
      <c r="B26" s="251" t="s">
        <v>135</v>
      </c>
      <c r="C26" s="121">
        <f t="shared" si="0"/>
        <v>9539</v>
      </c>
      <c r="D26" s="718">
        <v>8148</v>
      </c>
      <c r="E26" s="718">
        <v>278</v>
      </c>
      <c r="F26" s="718">
        <v>93</v>
      </c>
      <c r="G26" s="718">
        <v>38</v>
      </c>
      <c r="H26" s="718">
        <v>982</v>
      </c>
      <c r="I26" s="381"/>
      <c r="J26" s="381"/>
      <c r="K26" s="381"/>
      <c r="L26" s="381"/>
      <c r="M26" s="381"/>
      <c r="N26" s="381"/>
      <c r="O26" s="381"/>
      <c r="P26" s="381"/>
      <c r="Q26" s="381"/>
      <c r="R26" s="530"/>
    </row>
    <row r="27" spans="1:18" ht="18" customHeight="1">
      <c r="A27" s="212"/>
      <c r="B27" s="371" t="s">
        <v>202</v>
      </c>
      <c r="C27" s="552">
        <f t="shared" si="0"/>
        <v>8178</v>
      </c>
      <c r="D27" s="382"/>
      <c r="E27" s="382"/>
      <c r="F27" s="382"/>
      <c r="G27" s="382"/>
      <c r="H27" s="382"/>
      <c r="I27" s="713">
        <v>96</v>
      </c>
      <c r="J27" s="713">
        <v>762</v>
      </c>
      <c r="K27" s="713">
        <v>2952</v>
      </c>
      <c r="L27" s="713">
        <v>901</v>
      </c>
      <c r="M27" s="713">
        <v>3466</v>
      </c>
      <c r="N27" s="713">
        <v>1</v>
      </c>
      <c r="O27" s="382"/>
      <c r="P27" s="382"/>
      <c r="Q27" s="382"/>
      <c r="R27" s="531"/>
    </row>
    <row r="28" spans="1:18" ht="18" customHeight="1">
      <c r="A28" s="213"/>
      <c r="B28" s="253" t="s">
        <v>297</v>
      </c>
      <c r="C28" s="551">
        <f t="shared" si="0"/>
        <v>590</v>
      </c>
      <c r="D28" s="383"/>
      <c r="E28" s="383"/>
      <c r="F28" s="383"/>
      <c r="G28" s="383"/>
      <c r="H28" s="383"/>
      <c r="I28" s="383"/>
      <c r="J28" s="383"/>
      <c r="K28" s="383"/>
      <c r="L28" s="607"/>
      <c r="M28" s="383"/>
      <c r="N28" s="383"/>
      <c r="O28" s="383"/>
      <c r="P28" s="383">
        <v>0</v>
      </c>
      <c r="Q28" s="715">
        <v>590</v>
      </c>
      <c r="R28" s="383">
        <v>0</v>
      </c>
    </row>
    <row r="29" spans="1:18" ht="18" customHeight="1">
      <c r="A29" s="213"/>
      <c r="B29" s="253" t="s">
        <v>125</v>
      </c>
      <c r="C29" s="121">
        <f t="shared" si="0"/>
        <v>25223</v>
      </c>
      <c r="D29" s="383"/>
      <c r="E29" s="383"/>
      <c r="F29" s="383"/>
      <c r="G29" s="383"/>
      <c r="H29" s="383"/>
      <c r="I29" s="383">
        <v>0</v>
      </c>
      <c r="J29" s="715">
        <v>324</v>
      </c>
      <c r="K29" s="383">
        <v>0</v>
      </c>
      <c r="L29" s="729" t="s">
        <v>586</v>
      </c>
      <c r="M29" s="715">
        <v>42</v>
      </c>
      <c r="N29" s="715">
        <v>133</v>
      </c>
      <c r="O29" s="715">
        <v>24724</v>
      </c>
      <c r="P29" s="383"/>
      <c r="Q29" s="383"/>
      <c r="R29" s="532"/>
    </row>
    <row r="30" spans="1:18" ht="18" customHeight="1">
      <c r="A30" s="209">
        <v>6</v>
      </c>
      <c r="B30" s="210" t="s">
        <v>141</v>
      </c>
      <c r="C30" s="222">
        <f>SUM(D30:R30)</f>
        <v>31870</v>
      </c>
      <c r="D30" s="380">
        <f>SUM(D31:D34)</f>
        <v>1958</v>
      </c>
      <c r="E30" s="380">
        <f aca="true" t="shared" si="6" ref="E30:R30">SUM(E31:E34)</f>
        <v>40</v>
      </c>
      <c r="F30" s="380">
        <f t="shared" si="6"/>
        <v>99</v>
      </c>
      <c r="G30" s="380">
        <f t="shared" si="6"/>
        <v>196</v>
      </c>
      <c r="H30" s="380">
        <f t="shared" si="6"/>
        <v>33</v>
      </c>
      <c r="I30" s="380">
        <f t="shared" si="6"/>
        <v>574</v>
      </c>
      <c r="J30" s="380">
        <f t="shared" si="6"/>
        <v>1617</v>
      </c>
      <c r="K30" s="380">
        <f t="shared" si="6"/>
        <v>3009</v>
      </c>
      <c r="L30" s="380">
        <f t="shared" si="6"/>
        <v>136</v>
      </c>
      <c r="M30" s="380">
        <f t="shared" si="6"/>
        <v>3260</v>
      </c>
      <c r="N30" s="380">
        <f t="shared" si="6"/>
        <v>389</v>
      </c>
      <c r="O30" s="380">
        <f t="shared" si="6"/>
        <v>18264</v>
      </c>
      <c r="P30" s="380">
        <f t="shared" si="6"/>
        <v>867</v>
      </c>
      <c r="Q30" s="380">
        <f t="shared" si="6"/>
        <v>1071</v>
      </c>
      <c r="R30" s="380">
        <f t="shared" si="6"/>
        <v>357</v>
      </c>
    </row>
    <row r="31" spans="1:18" ht="18" customHeight="1">
      <c r="A31" s="209"/>
      <c r="B31" s="250" t="s">
        <v>135</v>
      </c>
      <c r="C31" s="121">
        <f aca="true" t="shared" si="7" ref="C31:C45">SUM(D31:R31)</f>
        <v>2326</v>
      </c>
      <c r="D31" s="391">
        <v>1958</v>
      </c>
      <c r="E31" s="391">
        <v>40</v>
      </c>
      <c r="F31" s="391">
        <v>99</v>
      </c>
      <c r="G31" s="391">
        <v>196</v>
      </c>
      <c r="H31" s="391">
        <v>33</v>
      </c>
      <c r="I31" s="378"/>
      <c r="J31" s="378"/>
      <c r="K31" s="378"/>
      <c r="L31" s="378"/>
      <c r="M31" s="378"/>
      <c r="N31" s="378"/>
      <c r="O31" s="378"/>
      <c r="P31" s="378"/>
      <c r="Q31" s="378"/>
      <c r="R31" s="528"/>
    </row>
    <row r="32" spans="1:18" ht="18" customHeight="1">
      <c r="A32" s="209"/>
      <c r="B32" s="220" t="s">
        <v>202</v>
      </c>
      <c r="C32" s="121">
        <f t="shared" si="7"/>
        <v>7086</v>
      </c>
      <c r="D32" s="391"/>
      <c r="E32" s="606"/>
      <c r="F32" s="606"/>
      <c r="G32" s="606"/>
      <c r="H32" s="378"/>
      <c r="I32" s="391">
        <v>443</v>
      </c>
      <c r="J32" s="391">
        <v>1339</v>
      </c>
      <c r="K32" s="391">
        <v>2420</v>
      </c>
      <c r="L32" s="391">
        <v>136</v>
      </c>
      <c r="M32" s="391">
        <v>2374</v>
      </c>
      <c r="N32" s="391">
        <v>374</v>
      </c>
      <c r="O32" s="378"/>
      <c r="P32" s="378"/>
      <c r="Q32" s="378"/>
      <c r="R32" s="528"/>
    </row>
    <row r="33" spans="1:18" ht="18" customHeight="1">
      <c r="A33" s="209"/>
      <c r="B33" s="250" t="s">
        <v>297</v>
      </c>
      <c r="C33" s="121">
        <f t="shared" si="7"/>
        <v>2295</v>
      </c>
      <c r="D33" s="391"/>
      <c r="E33" s="378"/>
      <c r="F33" s="378"/>
      <c r="G33" s="378"/>
      <c r="H33" s="378"/>
      <c r="I33" s="378"/>
      <c r="J33" s="378"/>
      <c r="K33" s="542"/>
      <c r="L33" s="378"/>
      <c r="M33" s="378"/>
      <c r="N33" s="378"/>
      <c r="O33" s="378"/>
      <c r="P33" s="391">
        <v>867</v>
      </c>
      <c r="Q33" s="391">
        <v>1071</v>
      </c>
      <c r="R33" s="391">
        <v>357</v>
      </c>
    </row>
    <row r="34" spans="1:18" ht="18" customHeight="1">
      <c r="A34" s="209"/>
      <c r="B34" s="250" t="s">
        <v>125</v>
      </c>
      <c r="C34" s="121">
        <f t="shared" si="7"/>
        <v>20163</v>
      </c>
      <c r="D34" s="391"/>
      <c r="E34" s="378"/>
      <c r="F34" s="378"/>
      <c r="G34" s="378"/>
      <c r="H34" s="378"/>
      <c r="I34" s="391">
        <v>131</v>
      </c>
      <c r="J34" s="391">
        <v>278</v>
      </c>
      <c r="K34" s="391">
        <v>589</v>
      </c>
      <c r="L34" s="391">
        <v>0</v>
      </c>
      <c r="M34" s="391">
        <v>886</v>
      </c>
      <c r="N34" s="391">
        <v>15</v>
      </c>
      <c r="O34" s="391">
        <v>18264</v>
      </c>
      <c r="P34" s="378"/>
      <c r="Q34" s="391"/>
      <c r="R34" s="528"/>
    </row>
    <row r="35" spans="1:19" s="224" customFormat="1" ht="18" customHeight="1">
      <c r="A35" s="223">
        <v>7</v>
      </c>
      <c r="B35" s="210" t="s">
        <v>142</v>
      </c>
      <c r="C35" s="222">
        <f>SUM(D35:R35)</f>
        <v>46</v>
      </c>
      <c r="D35" s="393">
        <v>14</v>
      </c>
      <c r="E35" s="380">
        <v>0</v>
      </c>
      <c r="F35" s="380">
        <v>0</v>
      </c>
      <c r="G35" s="380">
        <v>0</v>
      </c>
      <c r="H35" s="380">
        <v>0</v>
      </c>
      <c r="I35" s="224">
        <v>6</v>
      </c>
      <c r="J35" s="380">
        <v>3</v>
      </c>
      <c r="K35" s="393">
        <v>11</v>
      </c>
      <c r="L35" s="380">
        <v>0</v>
      </c>
      <c r="M35" s="380">
        <v>2</v>
      </c>
      <c r="N35" s="393">
        <v>3</v>
      </c>
      <c r="O35" s="380"/>
      <c r="P35" s="380">
        <v>2</v>
      </c>
      <c r="Q35" s="393">
        <v>0</v>
      </c>
      <c r="R35" s="529">
        <v>5</v>
      </c>
      <c r="S35" s="292"/>
    </row>
    <row r="36" spans="1:19" s="119" customFormat="1" ht="18" customHeight="1">
      <c r="A36" s="223">
        <v>8</v>
      </c>
      <c r="B36" s="210" t="s">
        <v>126</v>
      </c>
      <c r="C36" s="222">
        <f t="shared" si="7"/>
        <v>1466285</v>
      </c>
      <c r="D36" s="714">
        <v>851100</v>
      </c>
      <c r="E36" s="714">
        <f>4172+1340</f>
        <v>5512</v>
      </c>
      <c r="F36" s="714">
        <v>33490</v>
      </c>
      <c r="G36" s="714">
        <v>20959</v>
      </c>
      <c r="H36" s="714">
        <v>173</v>
      </c>
      <c r="I36" s="393">
        <v>20962</v>
      </c>
      <c r="J36" s="720">
        <v>228592</v>
      </c>
      <c r="K36" s="714">
        <v>126435</v>
      </c>
      <c r="L36" s="714">
        <v>83641</v>
      </c>
      <c r="M36" s="714">
        <v>59035</v>
      </c>
      <c r="N36" s="714">
        <v>23072</v>
      </c>
      <c r="O36" s="537">
        <v>0</v>
      </c>
      <c r="P36" s="393">
        <v>9442</v>
      </c>
      <c r="Q36" s="714">
        <v>3318</v>
      </c>
      <c r="R36" s="714">
        <v>554</v>
      </c>
      <c r="S36" s="293"/>
    </row>
    <row r="37" spans="1:18" ht="18" customHeight="1">
      <c r="A37" s="209">
        <v>9</v>
      </c>
      <c r="B37" s="250" t="s">
        <v>127</v>
      </c>
      <c r="C37" s="121">
        <f t="shared" si="7"/>
        <v>119397</v>
      </c>
      <c r="D37" s="717">
        <v>40035</v>
      </c>
      <c r="E37" s="391">
        <v>500</v>
      </c>
      <c r="F37" s="391">
        <v>2143</v>
      </c>
      <c r="G37" s="391">
        <v>1337</v>
      </c>
      <c r="H37" s="378"/>
      <c r="I37" s="391">
        <v>4289</v>
      </c>
      <c r="J37" s="720">
        <v>23116</v>
      </c>
      <c r="K37" s="391">
        <v>16916</v>
      </c>
      <c r="L37" s="391">
        <v>19135</v>
      </c>
      <c r="M37" s="391">
        <v>7479</v>
      </c>
      <c r="N37" s="391">
        <v>578</v>
      </c>
      <c r="O37" s="378"/>
      <c r="P37" s="391">
        <v>2134</v>
      </c>
      <c r="Q37" s="391">
        <v>1630</v>
      </c>
      <c r="R37" s="391">
        <v>105</v>
      </c>
    </row>
    <row r="38" spans="1:18" ht="18" customHeight="1">
      <c r="A38" s="182">
        <v>10</v>
      </c>
      <c r="B38" s="250" t="s">
        <v>128</v>
      </c>
      <c r="C38" s="121">
        <f t="shared" si="7"/>
        <v>99035</v>
      </c>
      <c r="D38" s="717">
        <f>15035+28488</f>
        <v>43523</v>
      </c>
      <c r="E38" s="391">
        <v>603</v>
      </c>
      <c r="F38" s="391">
        <v>1269</v>
      </c>
      <c r="G38" s="391">
        <v>1217</v>
      </c>
      <c r="H38" s="378"/>
      <c r="I38" s="391">
        <v>2352</v>
      </c>
      <c r="J38" s="720">
        <v>14425</v>
      </c>
      <c r="K38" s="391">
        <v>9775</v>
      </c>
      <c r="L38" s="391">
        <v>12056</v>
      </c>
      <c r="M38" s="391">
        <v>6817</v>
      </c>
      <c r="N38" s="391">
        <v>1387</v>
      </c>
      <c r="O38" s="378"/>
      <c r="P38" s="391">
        <v>2269</v>
      </c>
      <c r="Q38" s="391">
        <v>2799</v>
      </c>
      <c r="R38" s="724">
        <v>543</v>
      </c>
    </row>
    <row r="39" spans="1:18" ht="18" customHeight="1">
      <c r="A39" s="182">
        <v>11</v>
      </c>
      <c r="B39" s="250" t="s">
        <v>129</v>
      </c>
      <c r="C39" s="121">
        <f t="shared" si="7"/>
        <v>20015</v>
      </c>
      <c r="D39" s="717">
        <v>4290</v>
      </c>
      <c r="E39" s="391">
        <v>197</v>
      </c>
      <c r="F39" s="391">
        <v>927</v>
      </c>
      <c r="G39" s="721">
        <v>831</v>
      </c>
      <c r="H39" s="378"/>
      <c r="I39" s="391">
        <v>347</v>
      </c>
      <c r="J39" s="720">
        <v>7054</v>
      </c>
      <c r="K39" s="391">
        <v>1985</v>
      </c>
      <c r="L39" s="391">
        <v>3163</v>
      </c>
      <c r="M39" s="391">
        <v>1023</v>
      </c>
      <c r="N39" s="391">
        <v>60</v>
      </c>
      <c r="O39" s="378"/>
      <c r="P39" s="391">
        <v>118</v>
      </c>
      <c r="Q39" s="391">
        <v>20</v>
      </c>
      <c r="R39" s="391">
        <v>0</v>
      </c>
    </row>
    <row r="40" spans="1:18" ht="18" customHeight="1">
      <c r="A40" s="182">
        <v>12</v>
      </c>
      <c r="B40" s="250" t="s">
        <v>130</v>
      </c>
      <c r="C40" s="121">
        <f t="shared" si="7"/>
        <v>36228</v>
      </c>
      <c r="D40" s="391">
        <v>19496</v>
      </c>
      <c r="E40" s="391">
        <v>0</v>
      </c>
      <c r="F40" s="391">
        <v>0</v>
      </c>
      <c r="G40" s="391">
        <f>43+326</f>
        <v>369</v>
      </c>
      <c r="H40" s="378"/>
      <c r="I40" s="391">
        <v>592</v>
      </c>
      <c r="J40" s="720">
        <v>6957</v>
      </c>
      <c r="K40" s="391">
        <v>4063</v>
      </c>
      <c r="L40" s="391">
        <v>2033</v>
      </c>
      <c r="M40" s="391">
        <v>1439</v>
      </c>
      <c r="N40" s="391">
        <v>0</v>
      </c>
      <c r="O40" s="378"/>
      <c r="P40" s="391">
        <v>263</v>
      </c>
      <c r="Q40" s="391">
        <v>1016</v>
      </c>
      <c r="R40" s="391">
        <v>0</v>
      </c>
    </row>
    <row r="41" spans="1:18" ht="18" customHeight="1">
      <c r="A41" s="182">
        <v>13</v>
      </c>
      <c r="B41" s="250" t="s">
        <v>298</v>
      </c>
      <c r="C41" s="121">
        <f t="shared" si="7"/>
        <v>231</v>
      </c>
      <c r="D41" s="391">
        <v>224</v>
      </c>
      <c r="E41" s="391">
        <v>0</v>
      </c>
      <c r="F41" s="391">
        <v>0</v>
      </c>
      <c r="G41" s="391">
        <v>0</v>
      </c>
      <c r="H41" s="378"/>
      <c r="I41" s="391">
        <v>0</v>
      </c>
      <c r="J41" s="721">
        <v>7</v>
      </c>
      <c r="K41" s="391">
        <v>0</v>
      </c>
      <c r="L41" s="391">
        <v>0</v>
      </c>
      <c r="M41" s="606">
        <v>0</v>
      </c>
      <c r="N41" s="391"/>
      <c r="O41" s="378"/>
      <c r="P41" s="391">
        <v>0</v>
      </c>
      <c r="Q41" s="391">
        <v>0</v>
      </c>
      <c r="R41" s="391">
        <v>0</v>
      </c>
    </row>
    <row r="42" spans="1:18" ht="18" customHeight="1">
      <c r="A42" s="182">
        <v>14</v>
      </c>
      <c r="B42" s="220" t="s">
        <v>131</v>
      </c>
      <c r="C42" s="121">
        <f t="shared" si="7"/>
        <v>11273</v>
      </c>
      <c r="D42" s="391">
        <v>9389</v>
      </c>
      <c r="E42" s="391">
        <v>0</v>
      </c>
      <c r="F42" s="391">
        <v>0</v>
      </c>
      <c r="G42" s="391">
        <v>0</v>
      </c>
      <c r="H42" s="378"/>
      <c r="I42" s="391">
        <v>0</v>
      </c>
      <c r="J42" s="721">
        <v>916</v>
      </c>
      <c r="K42" s="391">
        <v>968</v>
      </c>
      <c r="L42" s="391">
        <v>0</v>
      </c>
      <c r="M42" s="606">
        <v>0</v>
      </c>
      <c r="N42" s="391"/>
      <c r="O42" s="378"/>
      <c r="P42" s="391">
        <v>0</v>
      </c>
      <c r="Q42" s="391">
        <v>0</v>
      </c>
      <c r="R42" s="391">
        <v>0</v>
      </c>
    </row>
    <row r="43" spans="1:18" ht="18" customHeight="1">
      <c r="A43" s="182">
        <v>15</v>
      </c>
      <c r="B43" s="372" t="s">
        <v>215</v>
      </c>
      <c r="C43" s="121">
        <f t="shared" si="7"/>
        <v>2347</v>
      </c>
      <c r="D43" s="391">
        <v>2347</v>
      </c>
      <c r="E43" s="391"/>
      <c r="F43" s="391"/>
      <c r="G43" s="391"/>
      <c r="H43" s="378"/>
      <c r="I43" s="391"/>
      <c r="J43" s="721"/>
      <c r="K43" s="391"/>
      <c r="L43" s="391"/>
      <c r="M43" s="606"/>
      <c r="N43" s="391"/>
      <c r="O43" s="378"/>
      <c r="P43" s="391"/>
      <c r="Q43" s="391"/>
      <c r="R43" s="391"/>
    </row>
    <row r="44" spans="1:18" ht="18" customHeight="1">
      <c r="A44" s="182">
        <v>16</v>
      </c>
      <c r="B44" s="250" t="s">
        <v>132</v>
      </c>
      <c r="C44" s="121">
        <f t="shared" si="7"/>
        <v>7297</v>
      </c>
      <c r="D44" s="391">
        <v>4571</v>
      </c>
      <c r="E44" s="391">
        <v>0</v>
      </c>
      <c r="F44" s="391">
        <v>0</v>
      </c>
      <c r="G44" s="391">
        <v>0</v>
      </c>
      <c r="H44" s="378"/>
      <c r="I44" s="391">
        <v>126</v>
      </c>
      <c r="J44" s="722">
        <v>1362</v>
      </c>
      <c r="K44" s="391">
        <v>710</v>
      </c>
      <c r="L44" s="391">
        <v>243</v>
      </c>
      <c r="M44" s="606"/>
      <c r="N44" s="391">
        <v>120</v>
      </c>
      <c r="O44" s="378"/>
      <c r="P44" s="391">
        <v>21</v>
      </c>
      <c r="Q44" s="391">
        <v>119</v>
      </c>
      <c r="R44" s="391">
        <v>25</v>
      </c>
    </row>
    <row r="45" spans="1:18" ht="18" customHeight="1">
      <c r="A45" s="182">
        <v>17</v>
      </c>
      <c r="B45" s="250" t="s">
        <v>133</v>
      </c>
      <c r="C45" s="121">
        <f t="shared" si="7"/>
        <v>20414</v>
      </c>
      <c r="D45" s="391">
        <v>14005</v>
      </c>
      <c r="E45" s="391">
        <v>276</v>
      </c>
      <c r="F45" s="391">
        <v>58</v>
      </c>
      <c r="G45" s="391">
        <v>19</v>
      </c>
      <c r="H45" s="378"/>
      <c r="I45" s="391">
        <v>2751</v>
      </c>
      <c r="J45" s="720">
        <v>86</v>
      </c>
      <c r="K45" s="391">
        <v>364</v>
      </c>
      <c r="L45" s="391">
        <v>1749</v>
      </c>
      <c r="M45" s="606"/>
      <c r="N45" s="391">
        <v>201</v>
      </c>
      <c r="O45" s="391">
        <v>7</v>
      </c>
      <c r="P45" s="391">
        <v>248</v>
      </c>
      <c r="Q45" s="391">
        <v>384</v>
      </c>
      <c r="R45" s="391">
        <v>266</v>
      </c>
    </row>
    <row r="46" spans="1:19" s="226" customFormat="1" ht="18" customHeight="1">
      <c r="A46" s="225">
        <v>18</v>
      </c>
      <c r="B46" s="352" t="s">
        <v>207</v>
      </c>
      <c r="C46" s="493"/>
      <c r="D46" s="384">
        <f>D47</f>
        <v>399.6511111111111</v>
      </c>
      <c r="E46" s="384">
        <f>E47</f>
        <v>177.31746031746033</v>
      </c>
      <c r="F46" s="384">
        <f>F47</f>
        <v>431.3955555555556</v>
      </c>
      <c r="G46" s="384">
        <f>G47</f>
        <v>260.81111111111113</v>
      </c>
      <c r="H46" s="384">
        <f>H47</f>
        <v>216.53703703703704</v>
      </c>
      <c r="I46" s="384">
        <f aca="true" t="shared" si="8" ref="I46:N46">I48</f>
        <v>206.9047619047619</v>
      </c>
      <c r="J46" s="384">
        <f t="shared" si="8"/>
        <v>480.75</v>
      </c>
      <c r="K46" s="384">
        <f t="shared" si="8"/>
        <v>558.9666666666667</v>
      </c>
      <c r="L46" s="384">
        <f t="shared" si="8"/>
        <v>358.7171717171717</v>
      </c>
      <c r="M46" s="384">
        <f t="shared" si="8"/>
        <v>342.5308641975309</v>
      </c>
      <c r="N46" s="384">
        <f t="shared" si="8"/>
        <v>338.73333333333335</v>
      </c>
      <c r="O46" s="385">
        <f>O47+O48+O49</f>
        <v>0</v>
      </c>
      <c r="P46" s="384">
        <f>P49</f>
        <v>259.06666666666666</v>
      </c>
      <c r="Q46" s="384">
        <f>Q49</f>
        <v>390.5777777777778</v>
      </c>
      <c r="R46" s="384">
        <f>R49</f>
        <v>216.22222222222223</v>
      </c>
      <c r="S46" s="294"/>
    </row>
    <row r="47" spans="1:18" ht="18" customHeight="1">
      <c r="A47" s="182"/>
      <c r="B47" s="250" t="s">
        <v>135</v>
      </c>
      <c r="C47" s="778">
        <f>(C22*100)/(C6*182)</f>
        <v>176.53878285457233</v>
      </c>
      <c r="D47" s="582">
        <f>(D22*100)/(D6*90)</f>
        <v>399.6511111111111</v>
      </c>
      <c r="E47" s="582">
        <f>(E22*100)/(E6*90)</f>
        <v>177.31746031746033</v>
      </c>
      <c r="F47" s="582">
        <f>(F22*100)/(F6*90)</f>
        <v>431.3955555555556</v>
      </c>
      <c r="G47" s="582">
        <f>(G22*100)/(G6*90)</f>
        <v>260.81111111111113</v>
      </c>
      <c r="H47" s="582">
        <f>(H22*100)/(H6*90)</f>
        <v>216.53703703703704</v>
      </c>
      <c r="I47" s="386"/>
      <c r="J47" s="386"/>
      <c r="K47" s="386"/>
      <c r="L47" s="386"/>
      <c r="M47" s="378"/>
      <c r="N47" s="378"/>
      <c r="O47" s="386"/>
      <c r="P47" s="386"/>
      <c r="Q47" s="386"/>
      <c r="R47" s="528"/>
    </row>
    <row r="48" spans="1:18" ht="18" customHeight="1">
      <c r="A48" s="182"/>
      <c r="B48" s="220" t="s">
        <v>202</v>
      </c>
      <c r="C48" s="778">
        <f>(C23*100)/(C7*182)</f>
        <v>197.15506715506714</v>
      </c>
      <c r="D48" s="386"/>
      <c r="E48" s="386"/>
      <c r="F48" s="386"/>
      <c r="G48" s="387"/>
      <c r="H48" s="386"/>
      <c r="I48" s="582">
        <f aca="true" t="shared" si="9" ref="I48:N48">(I23*100)/(I7*90)</f>
        <v>206.9047619047619</v>
      </c>
      <c r="J48" s="582">
        <f t="shared" si="9"/>
        <v>480.75</v>
      </c>
      <c r="K48" s="582">
        <f t="shared" si="9"/>
        <v>558.9666666666667</v>
      </c>
      <c r="L48" s="582">
        <f t="shared" si="9"/>
        <v>358.7171717171717</v>
      </c>
      <c r="M48" s="582">
        <f t="shared" si="9"/>
        <v>342.5308641975309</v>
      </c>
      <c r="N48" s="582">
        <f t="shared" si="9"/>
        <v>338.73333333333335</v>
      </c>
      <c r="O48" s="547"/>
      <c r="P48" s="547"/>
      <c r="Q48" s="547"/>
      <c r="R48" s="542"/>
    </row>
    <row r="49" spans="1:18" ht="18" customHeight="1">
      <c r="A49" s="182"/>
      <c r="B49" s="250" t="s">
        <v>134</v>
      </c>
      <c r="C49" s="778">
        <f>(C24*100)/(C8*182)</f>
        <v>148.23330515638207</v>
      </c>
      <c r="D49" s="386"/>
      <c r="E49" s="386"/>
      <c r="F49" s="386"/>
      <c r="G49" s="386"/>
      <c r="H49" s="386"/>
      <c r="I49" s="386"/>
      <c r="J49" s="547"/>
      <c r="K49" s="547"/>
      <c r="L49" s="547"/>
      <c r="M49" s="542"/>
      <c r="N49" s="542"/>
      <c r="O49" s="547"/>
      <c r="P49" s="582">
        <f>(P24*100)/(P8*90)</f>
        <v>259.06666666666666</v>
      </c>
      <c r="Q49" s="582">
        <f>(Q24*100)/(Q8*90)</f>
        <v>390.5777777777778</v>
      </c>
      <c r="R49" s="582">
        <f>(R24*100)/(R8*90)</f>
        <v>216.22222222222223</v>
      </c>
    </row>
    <row r="50" spans="1:19" s="226" customFormat="1" ht="18" customHeight="1">
      <c r="A50" s="225">
        <v>19</v>
      </c>
      <c r="B50" s="227" t="s">
        <v>145</v>
      </c>
      <c r="C50" s="545"/>
      <c r="D50" s="384">
        <f>D51</f>
        <v>6.625027628379872</v>
      </c>
      <c r="E50" s="384">
        <f>E51</f>
        <v>18.743288590604028</v>
      </c>
      <c r="F50" s="384">
        <f>F51</f>
        <v>14.688861985472155</v>
      </c>
      <c r="G50" s="384">
        <f>G51</f>
        <v>11.94554707379135</v>
      </c>
      <c r="H50" s="384">
        <f>H51</f>
        <v>26.757437070938217</v>
      </c>
      <c r="I50" s="384">
        <f aca="true" t="shared" si="10" ref="I50:N50">I52</f>
        <v>5.8088235294117645</v>
      </c>
      <c r="J50" s="384">
        <f t="shared" si="10"/>
        <v>5.293200122336629</v>
      </c>
      <c r="K50" s="384">
        <f t="shared" si="10"/>
        <v>4.43937522061419</v>
      </c>
      <c r="L50" s="384">
        <f t="shared" si="10"/>
        <v>6.684170901562206</v>
      </c>
      <c r="M50" s="384">
        <f t="shared" si="10"/>
        <v>5.140818973503799</v>
      </c>
      <c r="N50" s="384">
        <f t="shared" si="10"/>
        <v>6.564599483204135</v>
      </c>
      <c r="O50" s="385">
        <f>O51+O52+O53</f>
        <v>0</v>
      </c>
      <c r="P50" s="384">
        <f>P53</f>
        <v>6.247588424437299</v>
      </c>
      <c r="Q50" s="384">
        <f>Q53</f>
        <v>5.297166968053044</v>
      </c>
      <c r="R50" s="384">
        <f>R53</f>
        <v>6.164730728616684</v>
      </c>
      <c r="S50" s="294"/>
    </row>
    <row r="51" spans="1:18" ht="18" customHeight="1">
      <c r="A51" s="209"/>
      <c r="B51" s="250" t="s">
        <v>135</v>
      </c>
      <c r="C51" s="546">
        <f aca="true" t="shared" si="11" ref="C51:H51">C22/C17</f>
        <v>8.213106912221956</v>
      </c>
      <c r="D51" s="388">
        <f t="shared" si="11"/>
        <v>6.625027628379872</v>
      </c>
      <c r="E51" s="388">
        <f>E22/E17</f>
        <v>18.743288590604028</v>
      </c>
      <c r="F51" s="388">
        <f t="shared" si="11"/>
        <v>14.688861985472155</v>
      </c>
      <c r="G51" s="388">
        <f t="shared" si="11"/>
        <v>11.94554707379135</v>
      </c>
      <c r="H51" s="388">
        <f t="shared" si="11"/>
        <v>26.757437070938217</v>
      </c>
      <c r="I51" s="386"/>
      <c r="J51" s="386"/>
      <c r="K51" s="386"/>
      <c r="L51" s="386"/>
      <c r="M51" s="378"/>
      <c r="N51" s="378"/>
      <c r="O51" s="386"/>
      <c r="P51" s="388"/>
      <c r="Q51" s="388"/>
      <c r="R51" s="533"/>
    </row>
    <row r="52" spans="1:18" ht="18" customHeight="1">
      <c r="A52" s="209"/>
      <c r="B52" s="220" t="s">
        <v>202</v>
      </c>
      <c r="C52" s="546">
        <f>C23/C18</f>
        <v>5.320701870005767</v>
      </c>
      <c r="D52" s="386"/>
      <c r="E52" s="386"/>
      <c r="F52" s="386"/>
      <c r="G52" s="386"/>
      <c r="H52" s="386"/>
      <c r="I52" s="388">
        <f aca="true" t="shared" si="12" ref="I52:N52">I23/I18</f>
        <v>5.8088235294117645</v>
      </c>
      <c r="J52" s="388">
        <f t="shared" si="12"/>
        <v>5.293200122336629</v>
      </c>
      <c r="K52" s="388">
        <f t="shared" si="12"/>
        <v>4.43937522061419</v>
      </c>
      <c r="L52" s="388">
        <f t="shared" si="12"/>
        <v>6.684170901562206</v>
      </c>
      <c r="M52" s="388">
        <f t="shared" si="12"/>
        <v>5.140818973503799</v>
      </c>
      <c r="N52" s="388">
        <f t="shared" si="12"/>
        <v>6.564599483204135</v>
      </c>
      <c r="O52" s="386"/>
      <c r="P52" s="388"/>
      <c r="Q52" s="388"/>
      <c r="R52" s="533"/>
    </row>
    <row r="53" spans="1:18" ht="18" customHeight="1">
      <c r="A53" s="212"/>
      <c r="B53" s="252" t="s">
        <v>134</v>
      </c>
      <c r="C53" s="548">
        <f>C24/C19</f>
        <v>5.720437122818463</v>
      </c>
      <c r="D53" s="389"/>
      <c r="E53" s="389"/>
      <c r="F53" s="389"/>
      <c r="G53" s="389"/>
      <c r="H53" s="389"/>
      <c r="I53" s="389"/>
      <c r="J53" s="389"/>
      <c r="K53" s="389"/>
      <c r="L53" s="389"/>
      <c r="M53" s="382"/>
      <c r="N53" s="382"/>
      <c r="O53" s="389"/>
      <c r="P53" s="390">
        <f>P24/P19</f>
        <v>6.247588424437299</v>
      </c>
      <c r="Q53" s="390">
        <f>Q24/Q19</f>
        <v>5.297166968053044</v>
      </c>
      <c r="R53" s="534">
        <f>R24/R19</f>
        <v>6.164730728616684</v>
      </c>
    </row>
    <row r="54" ht="21.75" customHeight="1">
      <c r="B54" s="15"/>
    </row>
    <row r="55" spans="2:5" ht="15.75">
      <c r="B55" s="9"/>
      <c r="D55" s="356"/>
      <c r="E55" s="347"/>
    </row>
    <row r="56" ht="15">
      <c r="D56" s="357"/>
    </row>
    <row r="57" ht="15">
      <c r="D57" s="358"/>
    </row>
    <row r="58" spans="4:6" ht="15">
      <c r="D58" s="358"/>
      <c r="E58" s="147"/>
      <c r="F58" s="147"/>
    </row>
    <row r="59" spans="5:6" ht="15">
      <c r="E59" s="147"/>
      <c r="F59" s="147"/>
    </row>
    <row r="60" spans="5:6" ht="15">
      <c r="E60" s="147"/>
      <c r="F60" s="147"/>
    </row>
    <row r="61" spans="5:6" ht="15">
      <c r="E61" s="147"/>
      <c r="F61" s="147"/>
    </row>
    <row r="63" spans="2:3" ht="15.75">
      <c r="B63" s="214"/>
      <c r="C63" s="215"/>
    </row>
    <row r="64" ht="15.75">
      <c r="C64" s="216"/>
    </row>
    <row r="65" spans="3:4" ht="15">
      <c r="C65" s="1611"/>
      <c r="D65" s="1611"/>
    </row>
    <row r="66" spans="2:3" ht="15.75">
      <c r="B66" s="214"/>
      <c r="C66" s="215"/>
    </row>
    <row r="67" ht="15.75">
      <c r="C67" s="217"/>
    </row>
  </sheetData>
  <sheetProtection/>
  <mergeCells count="2">
    <mergeCell ref="A2:R2"/>
    <mergeCell ref="C65:D65"/>
  </mergeCells>
  <printOptions/>
  <pageMargins left="0.2" right="0.2" top="0.53" bottom="0.8" header="0.4" footer="0.38"/>
  <pageSetup horizontalDpi="600" verticalDpi="600" orientation="landscape" paperSize="9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W200"/>
  <sheetViews>
    <sheetView zoomScalePageLayoutView="0" workbookViewId="0" topLeftCell="A1">
      <selection activeCell="A1" sqref="A1:H1"/>
    </sheetView>
  </sheetViews>
  <sheetFormatPr defaultColWidth="8.796875" defaultRowHeight="5.25" customHeight="1"/>
  <cols>
    <col min="1" max="1" width="3.59765625" style="779" customWidth="1"/>
    <col min="2" max="2" width="29.8984375" style="779" customWidth="1"/>
    <col min="3" max="3" width="8.69921875" style="1132" customWidth="1"/>
    <col min="4" max="4" width="10.59765625" style="1132" customWidth="1"/>
    <col min="5" max="5" width="10.19921875" style="2054" customWidth="1"/>
    <col min="6" max="6" width="7.69921875" style="1132" customWidth="1"/>
    <col min="7" max="7" width="10" style="779" customWidth="1"/>
    <col min="8" max="8" width="8" style="779" customWidth="1"/>
    <col min="9" max="9" width="3.5" style="773" hidden="1" customWidth="1"/>
    <col min="10" max="10" width="10.59765625" style="773" hidden="1" customWidth="1"/>
    <col min="11" max="11" width="6.5" style="773" hidden="1" customWidth="1"/>
    <col min="12" max="12" width="5.59765625" style="773" hidden="1" customWidth="1"/>
    <col min="13" max="13" width="4.69921875" style="773" hidden="1" customWidth="1"/>
    <col min="14" max="14" width="5.09765625" style="773" hidden="1" customWidth="1"/>
    <col min="15" max="15" width="4.3984375" style="773" hidden="1" customWidth="1"/>
    <col min="16" max="16" width="4.5" style="773" hidden="1" customWidth="1"/>
    <col min="17" max="17" width="4.8984375" style="773" hidden="1" customWidth="1"/>
    <col min="18" max="18" width="6.09765625" style="773" hidden="1" customWidth="1"/>
    <col min="19" max="20" width="6" style="773" hidden="1" customWidth="1"/>
    <col min="21" max="21" width="5.19921875" style="773" hidden="1" customWidth="1"/>
    <col min="22" max="22" width="5" style="773" hidden="1" customWidth="1"/>
    <col min="23" max="23" width="5.09765625" style="773" hidden="1" customWidth="1"/>
    <col min="24" max="24" width="4.69921875" style="773" hidden="1" customWidth="1"/>
    <col min="25" max="25" width="4" style="773" hidden="1" customWidth="1"/>
    <col min="26" max="29" width="0" style="773" hidden="1" customWidth="1"/>
    <col min="30" max="30" width="9.09765625" style="773" hidden="1" customWidth="1"/>
    <col min="31" max="31" width="10.69921875" style="773" hidden="1" customWidth="1"/>
    <col min="32" max="32" width="12.3984375" style="773" customWidth="1"/>
    <col min="33" max="33" width="11.69921875" style="773" bestFit="1" customWidth="1"/>
    <col min="34" max="16384" width="9" style="773" customWidth="1"/>
  </cols>
  <sheetData>
    <row r="1" spans="1:9" ht="60" customHeight="1">
      <c r="A1" s="1618" t="s">
        <v>935</v>
      </c>
      <c r="B1" s="1619"/>
      <c r="C1" s="1619"/>
      <c r="D1" s="1619"/>
      <c r="E1" s="1619"/>
      <c r="F1" s="1619"/>
      <c r="G1" s="1619"/>
      <c r="H1" s="1619"/>
      <c r="I1" s="1107"/>
    </row>
    <row r="2" spans="1:6" ht="28.5" customHeight="1">
      <c r="A2" s="1043" t="s">
        <v>305</v>
      </c>
      <c r="B2" s="1044" t="s">
        <v>306</v>
      </c>
      <c r="C2" s="1043"/>
      <c r="D2" s="1043"/>
      <c r="E2" s="2022"/>
      <c r="F2" s="1043"/>
    </row>
    <row r="3" spans="1:9" ht="53.25" customHeight="1">
      <c r="A3" s="1614" t="s">
        <v>14</v>
      </c>
      <c r="B3" s="1614" t="s">
        <v>307</v>
      </c>
      <c r="C3" s="1614" t="s">
        <v>600</v>
      </c>
      <c r="D3" s="1620" t="s">
        <v>893</v>
      </c>
      <c r="E3" s="1620"/>
      <c r="F3" s="1620" t="s">
        <v>894</v>
      </c>
      <c r="G3" s="1620"/>
      <c r="H3" s="1614" t="s">
        <v>308</v>
      </c>
      <c r="I3" s="45"/>
    </row>
    <row r="4" spans="1:9" ht="15" customHeight="1">
      <c r="A4" s="1614"/>
      <c r="B4" s="1614"/>
      <c r="C4" s="1614"/>
      <c r="D4" s="950" t="s">
        <v>182</v>
      </c>
      <c r="E4" s="2023" t="s">
        <v>183</v>
      </c>
      <c r="F4" s="950" t="s">
        <v>182</v>
      </c>
      <c r="G4" s="944" t="s">
        <v>183</v>
      </c>
      <c r="H4" s="1614"/>
      <c r="I4" s="45"/>
    </row>
    <row r="5" spans="1:31" s="774" customFormat="1" ht="19.5" customHeight="1">
      <c r="A5" s="943">
        <v>1</v>
      </c>
      <c r="B5" s="1051" t="s">
        <v>171</v>
      </c>
      <c r="C5" s="943" t="s">
        <v>309</v>
      </c>
      <c r="D5" s="944">
        <f>BTN!G12</f>
        <v>13</v>
      </c>
      <c r="E5" s="2024">
        <v>0</v>
      </c>
      <c r="F5" s="944">
        <v>14</v>
      </c>
      <c r="G5" s="1007">
        <v>0</v>
      </c>
      <c r="H5" s="1052">
        <f>D5-F5</f>
        <v>-1</v>
      </c>
      <c r="I5" s="1111"/>
      <c r="J5" s="1134"/>
      <c r="AE5" s="1135"/>
    </row>
    <row r="6" spans="1:10" s="774" customFormat="1" ht="19.5" customHeight="1">
      <c r="A6" s="943">
        <v>2</v>
      </c>
      <c r="B6" s="1051" t="s">
        <v>310</v>
      </c>
      <c r="C6" s="943" t="s">
        <v>309</v>
      </c>
      <c r="D6" s="944">
        <f>BTN!I12</f>
        <v>10</v>
      </c>
      <c r="E6" s="2024">
        <v>0</v>
      </c>
      <c r="F6" s="944">
        <v>10</v>
      </c>
      <c r="G6" s="1007">
        <v>0</v>
      </c>
      <c r="H6" s="1052">
        <f>D6-F6</f>
        <v>0</v>
      </c>
      <c r="I6" s="1111"/>
      <c r="J6" s="1134"/>
    </row>
    <row r="7" spans="1:9" s="774" customFormat="1" ht="19.5" customHeight="1">
      <c r="A7" s="943">
        <v>3</v>
      </c>
      <c r="B7" s="1051" t="s">
        <v>173</v>
      </c>
      <c r="C7" s="943" t="s">
        <v>309</v>
      </c>
      <c r="D7" s="944">
        <f>BTN!K12</f>
        <v>2807</v>
      </c>
      <c r="E7" s="2024">
        <v>0</v>
      </c>
      <c r="F7" s="944">
        <v>3282</v>
      </c>
      <c r="G7" s="1007">
        <v>0</v>
      </c>
      <c r="H7" s="1052">
        <f aca="true" t="shared" si="0" ref="H7:H24">D7-F7</f>
        <v>-475</v>
      </c>
      <c r="I7" s="1111"/>
    </row>
    <row r="8" spans="1:9" s="774" customFormat="1" ht="19.5" customHeight="1">
      <c r="A8" s="943">
        <v>4</v>
      </c>
      <c r="B8" s="1051" t="s">
        <v>170</v>
      </c>
      <c r="C8" s="943" t="s">
        <v>309</v>
      </c>
      <c r="D8" s="1007">
        <v>0</v>
      </c>
      <c r="E8" s="2024">
        <v>0</v>
      </c>
      <c r="F8" s="1007">
        <v>0</v>
      </c>
      <c r="G8" s="1007">
        <v>0</v>
      </c>
      <c r="H8" s="1007">
        <v>0</v>
      </c>
      <c r="I8" s="1111"/>
    </row>
    <row r="9" spans="1:9" s="774" customFormat="1" ht="19.5" customHeight="1">
      <c r="A9" s="943">
        <v>5</v>
      </c>
      <c r="B9" s="1051" t="s">
        <v>851</v>
      </c>
      <c r="C9" s="950" t="s">
        <v>311</v>
      </c>
      <c r="D9" s="944">
        <f>BTN!M12</f>
        <v>1</v>
      </c>
      <c r="E9" s="2024">
        <v>0</v>
      </c>
      <c r="F9" s="944">
        <v>6</v>
      </c>
      <c r="G9" s="1007">
        <v>0</v>
      </c>
      <c r="H9" s="1007">
        <v>0</v>
      </c>
      <c r="I9" s="1111"/>
    </row>
    <row r="10" spans="1:10" s="774" customFormat="1" ht="19.5" customHeight="1">
      <c r="A10" s="943">
        <v>6</v>
      </c>
      <c r="B10" s="1051" t="s">
        <v>802</v>
      </c>
      <c r="C10" s="950" t="s">
        <v>311</v>
      </c>
      <c r="D10" s="944">
        <f>BTN!S12</f>
        <v>43</v>
      </c>
      <c r="E10" s="2024">
        <v>0</v>
      </c>
      <c r="F10" s="944">
        <v>18</v>
      </c>
      <c r="G10" s="1007">
        <v>0</v>
      </c>
      <c r="H10" s="1007">
        <v>0</v>
      </c>
      <c r="I10" s="1111"/>
      <c r="J10" s="1134"/>
    </row>
    <row r="11" spans="1:10" s="774" customFormat="1" ht="19.5" customHeight="1">
      <c r="A11" s="943">
        <v>7</v>
      </c>
      <c r="B11" s="1051" t="s">
        <v>312</v>
      </c>
      <c r="C11" s="950" t="s">
        <v>311</v>
      </c>
      <c r="D11" s="944">
        <v>4260</v>
      </c>
      <c r="E11" s="2025">
        <f>BTN!U12</f>
        <v>3</v>
      </c>
      <c r="F11" s="944">
        <v>3619</v>
      </c>
      <c r="G11" s="1007">
        <v>0</v>
      </c>
      <c r="H11" s="1052">
        <f t="shared" si="0"/>
        <v>641</v>
      </c>
      <c r="I11" s="1111"/>
      <c r="J11" s="1134"/>
    </row>
    <row r="12" spans="1:10" s="774" customFormat="1" ht="19.5" customHeight="1">
      <c r="A12" s="943">
        <v>8</v>
      </c>
      <c r="B12" s="1051" t="s">
        <v>313</v>
      </c>
      <c r="C12" s="950" t="s">
        <v>311</v>
      </c>
      <c r="D12" s="1007">
        <v>0</v>
      </c>
      <c r="E12" s="2024">
        <v>0</v>
      </c>
      <c r="F12" s="944">
        <v>1</v>
      </c>
      <c r="G12" s="1007">
        <v>0</v>
      </c>
      <c r="H12" s="1052">
        <f t="shared" si="0"/>
        <v>-1</v>
      </c>
      <c r="I12" s="1111"/>
      <c r="J12" s="1135"/>
    </row>
    <row r="13" spans="1:10" s="774" customFormat="1" ht="19.5" customHeight="1">
      <c r="A13" s="943">
        <v>9</v>
      </c>
      <c r="B13" s="1051" t="s">
        <v>179</v>
      </c>
      <c r="C13" s="950" t="s">
        <v>311</v>
      </c>
      <c r="D13" s="944">
        <f>BTN!Y12</f>
        <v>359</v>
      </c>
      <c r="E13" s="2024">
        <v>0</v>
      </c>
      <c r="F13" s="944">
        <v>922</v>
      </c>
      <c r="G13" s="1007">
        <v>0</v>
      </c>
      <c r="H13" s="1052">
        <f t="shared" si="0"/>
        <v>-563</v>
      </c>
      <c r="I13" s="1111"/>
      <c r="J13" s="1135"/>
    </row>
    <row r="14" spans="1:10" s="774" customFormat="1" ht="19.5" customHeight="1">
      <c r="A14" s="943">
        <v>10</v>
      </c>
      <c r="B14" s="1051" t="s">
        <v>185</v>
      </c>
      <c r="C14" s="950" t="s">
        <v>311</v>
      </c>
      <c r="D14" s="1007">
        <f>BTN!C23</f>
        <v>0</v>
      </c>
      <c r="E14" s="2024">
        <v>0</v>
      </c>
      <c r="F14" s="1053">
        <v>0</v>
      </c>
      <c r="G14" s="1007">
        <v>0</v>
      </c>
      <c r="H14" s="1007">
        <v>0</v>
      </c>
      <c r="I14" s="1111"/>
      <c r="J14" s="1135"/>
    </row>
    <row r="15" spans="1:9" s="774" customFormat="1" ht="19.5" customHeight="1">
      <c r="A15" s="943">
        <v>11</v>
      </c>
      <c r="B15" s="1051" t="s">
        <v>314</v>
      </c>
      <c r="C15" s="950" t="s">
        <v>311</v>
      </c>
      <c r="D15" s="1007">
        <v>0</v>
      </c>
      <c r="E15" s="2024">
        <v>0</v>
      </c>
      <c r="F15" s="1053">
        <v>0</v>
      </c>
      <c r="G15" s="1007">
        <v>0</v>
      </c>
      <c r="H15" s="1007">
        <v>0</v>
      </c>
      <c r="I15" s="1111"/>
    </row>
    <row r="16" spans="1:9" s="774" customFormat="1" ht="19.5" customHeight="1">
      <c r="A16" s="943">
        <v>12</v>
      </c>
      <c r="B16" s="1051" t="s">
        <v>656</v>
      </c>
      <c r="C16" s="950" t="s">
        <v>311</v>
      </c>
      <c r="D16" s="1007">
        <f>BTN!I23</f>
        <v>0</v>
      </c>
      <c r="E16" s="2024">
        <v>0</v>
      </c>
      <c r="F16" s="944">
        <v>8</v>
      </c>
      <c r="G16" s="1007">
        <v>0</v>
      </c>
      <c r="H16" s="1052">
        <f t="shared" si="0"/>
        <v>-8</v>
      </c>
      <c r="I16" s="1111"/>
    </row>
    <row r="17" spans="1:9" s="774" customFormat="1" ht="19.5" customHeight="1">
      <c r="A17" s="943">
        <v>13</v>
      </c>
      <c r="B17" s="1051" t="s">
        <v>315</v>
      </c>
      <c r="C17" s="950" t="s">
        <v>311</v>
      </c>
      <c r="D17" s="944">
        <f>BTN!K23</f>
        <v>67</v>
      </c>
      <c r="E17" s="2024">
        <v>0</v>
      </c>
      <c r="F17" s="944">
        <v>151</v>
      </c>
      <c r="G17" s="1007">
        <v>0</v>
      </c>
      <c r="H17" s="1052">
        <f t="shared" si="0"/>
        <v>-84</v>
      </c>
      <c r="I17" s="1111"/>
    </row>
    <row r="18" spans="1:9" s="774" customFormat="1" ht="18" customHeight="1">
      <c r="A18" s="943">
        <v>14</v>
      </c>
      <c r="B18" s="1051" t="s">
        <v>190</v>
      </c>
      <c r="C18" s="950" t="s">
        <v>311</v>
      </c>
      <c r="D18" s="944">
        <f>BTN!O23</f>
        <v>7814</v>
      </c>
      <c r="E18" s="2024">
        <v>0</v>
      </c>
      <c r="F18" s="944">
        <v>5816</v>
      </c>
      <c r="G18" s="1007">
        <v>0</v>
      </c>
      <c r="H18" s="1052">
        <f t="shared" si="0"/>
        <v>1998</v>
      </c>
      <c r="I18" s="1111"/>
    </row>
    <row r="19" spans="1:9" s="774" customFormat="1" ht="18" customHeight="1">
      <c r="A19" s="943">
        <v>15</v>
      </c>
      <c r="B19" s="1051" t="s">
        <v>316</v>
      </c>
      <c r="C19" s="950" t="s">
        <v>311</v>
      </c>
      <c r="D19" s="944">
        <f>BTN!S23</f>
        <v>1990</v>
      </c>
      <c r="E19" s="2024">
        <v>0</v>
      </c>
      <c r="F19" s="944">
        <v>2832</v>
      </c>
      <c r="G19" s="1007">
        <v>0</v>
      </c>
      <c r="H19" s="1052">
        <f>D19-F19</f>
        <v>-842</v>
      </c>
      <c r="I19" s="1111"/>
    </row>
    <row r="20" spans="1:10" s="774" customFormat="1" ht="18" customHeight="1">
      <c r="A20" s="943">
        <v>16</v>
      </c>
      <c r="B20" s="1051" t="s">
        <v>317</v>
      </c>
      <c r="C20" s="950" t="s">
        <v>311</v>
      </c>
      <c r="D20" s="1007">
        <f>BTN!G23</f>
        <v>0</v>
      </c>
      <c r="E20" s="2024">
        <v>0</v>
      </c>
      <c r="F20" s="1007">
        <v>0</v>
      </c>
      <c r="G20" s="1007">
        <v>0</v>
      </c>
      <c r="H20" s="1007">
        <v>0</v>
      </c>
      <c r="I20" s="1111"/>
      <c r="J20" s="1134"/>
    </row>
    <row r="21" spans="1:9" s="774" customFormat="1" ht="18" customHeight="1">
      <c r="A21" s="943">
        <v>17</v>
      </c>
      <c r="B21" s="1051" t="s">
        <v>868</v>
      </c>
      <c r="C21" s="950" t="s">
        <v>311</v>
      </c>
      <c r="D21" s="1054">
        <f>BTN!M23</f>
        <v>2</v>
      </c>
      <c r="E21" s="2024">
        <v>0</v>
      </c>
      <c r="F21" s="1007">
        <v>0</v>
      </c>
      <c r="G21" s="1007">
        <v>0</v>
      </c>
      <c r="H21" s="1007">
        <v>0</v>
      </c>
      <c r="I21" s="1111"/>
    </row>
    <row r="22" spans="1:9" s="774" customFormat="1" ht="18" customHeight="1">
      <c r="A22" s="943">
        <v>18</v>
      </c>
      <c r="B22" s="1039" t="s">
        <v>290</v>
      </c>
      <c r="C22" s="950" t="s">
        <v>311</v>
      </c>
      <c r="D22" s="944">
        <f>BTN!O12</f>
        <v>1279</v>
      </c>
      <c r="E22" s="2024">
        <v>0</v>
      </c>
      <c r="F22" s="1054">
        <v>9</v>
      </c>
      <c r="G22" s="1007">
        <v>0</v>
      </c>
      <c r="H22" s="1052">
        <f t="shared" si="0"/>
        <v>1270</v>
      </c>
      <c r="I22" s="1111"/>
    </row>
    <row r="23" spans="1:25" s="774" customFormat="1" ht="18" customHeight="1">
      <c r="A23" s="943">
        <v>19</v>
      </c>
      <c r="B23" s="1051" t="s">
        <v>743</v>
      </c>
      <c r="C23" s="950" t="s">
        <v>311</v>
      </c>
      <c r="D23" s="1007">
        <v>0</v>
      </c>
      <c r="E23" s="2024">
        <v>0</v>
      </c>
      <c r="F23" s="1054">
        <v>1</v>
      </c>
      <c r="G23" s="1007">
        <v>0</v>
      </c>
      <c r="H23" s="1007">
        <v>0</v>
      </c>
      <c r="I23" s="1111"/>
      <c r="J23" s="1111"/>
      <c r="K23" s="1111"/>
      <c r="L23" s="1111"/>
      <c r="M23" s="1111"/>
      <c r="N23" s="1111"/>
      <c r="O23" s="1111"/>
      <c r="P23" s="1111"/>
      <c r="Q23" s="1111"/>
      <c r="R23" s="1111"/>
      <c r="S23" s="1111"/>
      <c r="T23" s="1111"/>
      <c r="U23" s="1111"/>
      <c r="V23" s="1111"/>
      <c r="W23" s="1111"/>
      <c r="X23" s="1111"/>
      <c r="Y23" s="1111"/>
    </row>
    <row r="24" spans="1:25" s="774" customFormat="1" ht="18" customHeight="1">
      <c r="A24" s="943">
        <v>20</v>
      </c>
      <c r="B24" s="1051" t="s">
        <v>318</v>
      </c>
      <c r="C24" s="950" t="s">
        <v>376</v>
      </c>
      <c r="D24" s="944">
        <f>BTN!Y23</f>
        <v>142</v>
      </c>
      <c r="E24" s="2024">
        <v>0</v>
      </c>
      <c r="F24" s="944">
        <v>32</v>
      </c>
      <c r="G24" s="1007">
        <v>0</v>
      </c>
      <c r="H24" s="1052">
        <f t="shared" si="0"/>
        <v>110</v>
      </c>
      <c r="I24" s="1111"/>
      <c r="J24" s="1111"/>
      <c r="K24" s="1111"/>
      <c r="L24" s="1111"/>
      <c r="M24" s="1111"/>
      <c r="N24" s="1111"/>
      <c r="O24" s="1111"/>
      <c r="P24" s="1111"/>
      <c r="Q24" s="1111"/>
      <c r="R24" s="1111"/>
      <c r="S24" s="1111"/>
      <c r="T24" s="1111"/>
      <c r="U24" s="1111"/>
      <c r="V24" s="1111"/>
      <c r="W24" s="1111"/>
      <c r="X24" s="1111"/>
      <c r="Y24" s="1111"/>
    </row>
    <row r="25" spans="1:73" s="774" customFormat="1" ht="47.25" customHeight="1">
      <c r="A25" s="1045" t="s">
        <v>319</v>
      </c>
      <c r="B25" s="1045" t="s">
        <v>320</v>
      </c>
      <c r="C25" s="1045" t="s">
        <v>651</v>
      </c>
      <c r="D25" s="1037" t="s">
        <v>859</v>
      </c>
      <c r="E25" s="2026" t="str">
        <f>D3</f>
        <v>Thực hiện
12 tháng 2022</v>
      </c>
      <c r="F25" s="948" t="s">
        <v>456</v>
      </c>
      <c r="G25" s="948" t="str">
        <f>F3</f>
        <v>Thực hiện
12 tháng 2021</v>
      </c>
      <c r="H25" s="1037" t="s">
        <v>321</v>
      </c>
      <c r="I25" s="1136"/>
      <c r="J25" s="1111"/>
      <c r="K25" s="1111"/>
      <c r="L25" s="1111"/>
      <c r="M25" s="1111"/>
      <c r="N25" s="1111"/>
      <c r="O25" s="1111"/>
      <c r="P25" s="1111"/>
      <c r="Q25" s="1111"/>
      <c r="R25" s="1111"/>
      <c r="S25" s="1111"/>
      <c r="T25" s="1111"/>
      <c r="U25" s="1111"/>
      <c r="V25" s="1111"/>
      <c r="W25" s="1111"/>
      <c r="X25" s="1111"/>
      <c r="Y25" s="1111"/>
      <c r="Z25" s="1111"/>
      <c r="AA25" s="1111"/>
      <c r="AB25" s="1111"/>
      <c r="AC25" s="1111"/>
      <c r="AD25" s="1137" t="s">
        <v>671</v>
      </c>
      <c r="AE25" s="1111"/>
      <c r="AF25" s="1111"/>
      <c r="AG25" s="1111"/>
      <c r="AH25" s="1111"/>
      <c r="AI25" s="1111"/>
      <c r="AJ25" s="1111"/>
      <c r="AK25" s="1111"/>
      <c r="AL25" s="1111"/>
      <c r="AM25" s="1111"/>
      <c r="AN25" s="1111"/>
      <c r="AO25" s="1111"/>
      <c r="AP25" s="1111"/>
      <c r="AQ25" s="1111"/>
      <c r="AR25" s="1111"/>
      <c r="AS25" s="1111"/>
      <c r="AT25" s="1111"/>
      <c r="AU25" s="1111"/>
      <c r="AV25" s="1111"/>
      <c r="AW25" s="1111"/>
      <c r="AX25" s="1111"/>
      <c r="AY25" s="1111"/>
      <c r="AZ25" s="1111"/>
      <c r="BA25" s="1111"/>
      <c r="BB25" s="1111"/>
      <c r="BC25" s="1111"/>
      <c r="BD25" s="1111"/>
      <c r="BE25" s="1111"/>
      <c r="BF25" s="1111"/>
      <c r="BG25" s="1111"/>
      <c r="BH25" s="1111"/>
      <c r="BI25" s="1111"/>
      <c r="BJ25" s="1111"/>
      <c r="BK25" s="1111"/>
      <c r="BL25" s="1111"/>
      <c r="BM25" s="1111"/>
      <c r="BN25" s="1111"/>
      <c r="BO25" s="1111"/>
      <c r="BP25" s="1111"/>
      <c r="BQ25" s="1111"/>
      <c r="BR25" s="1111"/>
      <c r="BS25" s="1111"/>
      <c r="BT25" s="1111"/>
      <c r="BU25" s="1111"/>
    </row>
    <row r="26" spans="1:9" s="774" customFormat="1" ht="21" customHeight="1">
      <c r="A26" s="1048" t="s">
        <v>322</v>
      </c>
      <c r="B26" s="1613" t="s">
        <v>824</v>
      </c>
      <c r="C26" s="1613"/>
      <c r="D26" s="1613"/>
      <c r="E26" s="1613"/>
      <c r="F26" s="1613"/>
      <c r="G26" s="1613"/>
      <c r="H26" s="1613"/>
      <c r="I26" s="1111"/>
    </row>
    <row r="27" spans="1:9" s="774" customFormat="1" ht="21" customHeight="1">
      <c r="A27" s="950">
        <v>1</v>
      </c>
      <c r="B27" s="1051" t="s">
        <v>323</v>
      </c>
      <c r="C27" s="950" t="s">
        <v>324</v>
      </c>
      <c r="D27" s="1055">
        <v>25000</v>
      </c>
      <c r="E27" s="2027">
        <v>24716</v>
      </c>
      <c r="F27" s="1056">
        <f>E27/D27*100</f>
        <v>98.86399999999999</v>
      </c>
      <c r="G27" s="1027">
        <v>23965</v>
      </c>
      <c r="H27" s="1005">
        <f>E27/G27*100-100</f>
        <v>3.1337366993532214</v>
      </c>
      <c r="I27" s="1111"/>
    </row>
    <row r="28" spans="1:9" s="774" customFormat="1" ht="21" customHeight="1">
      <c r="A28" s="950"/>
      <c r="B28" s="1051" t="s">
        <v>325</v>
      </c>
      <c r="C28" s="950"/>
      <c r="D28" s="1055"/>
      <c r="E28" s="2027">
        <v>0</v>
      </c>
      <c r="F28" s="1056"/>
      <c r="G28" s="1027">
        <v>0</v>
      </c>
      <c r="H28" s="1005"/>
      <c r="I28" s="1111"/>
    </row>
    <row r="29" spans="1:9" s="774" customFormat="1" ht="21" customHeight="1">
      <c r="A29" s="950">
        <v>2</v>
      </c>
      <c r="B29" s="1051" t="s">
        <v>620</v>
      </c>
      <c r="C29" s="950" t="s">
        <v>326</v>
      </c>
      <c r="D29" s="1055">
        <f>D30+D31+D32</f>
        <v>500</v>
      </c>
      <c r="E29" s="2028">
        <f>SUM(E30:E32)</f>
        <v>29</v>
      </c>
      <c r="F29" s="1056">
        <f aca="true" t="shared" si="1" ref="F29:F35">E29/D29*100</f>
        <v>5.800000000000001</v>
      </c>
      <c r="G29" s="1027">
        <f>SUM(G30:G32)</f>
        <v>54</v>
      </c>
      <c r="H29" s="1005">
        <f>E29/G29*100-100</f>
        <v>-46.29629629629629</v>
      </c>
      <c r="I29" s="1111"/>
    </row>
    <row r="30" spans="1:9" s="774" customFormat="1" ht="20.25" customHeight="1">
      <c r="A30" s="950"/>
      <c r="B30" s="1057" t="s">
        <v>453</v>
      </c>
      <c r="C30" s="950" t="s">
        <v>327</v>
      </c>
      <c r="D30" s="1058">
        <v>50</v>
      </c>
      <c r="E30" s="2029">
        <v>0</v>
      </c>
      <c r="F30" s="1056">
        <f t="shared" si="1"/>
        <v>0</v>
      </c>
      <c r="G30" s="1059">
        <v>0</v>
      </c>
      <c r="H30" s="1059">
        <v>0</v>
      </c>
      <c r="I30" s="1111"/>
    </row>
    <row r="31" spans="1:9" s="774" customFormat="1" ht="32.25" customHeight="1">
      <c r="A31" s="950"/>
      <c r="B31" s="1060" t="s">
        <v>594</v>
      </c>
      <c r="C31" s="950" t="s">
        <v>327</v>
      </c>
      <c r="D31" s="1058">
        <v>400</v>
      </c>
      <c r="E31" s="2030">
        <v>29</v>
      </c>
      <c r="F31" s="1056">
        <f t="shared" si="1"/>
        <v>7.249999999999999</v>
      </c>
      <c r="G31" s="1059">
        <v>44</v>
      </c>
      <c r="H31" s="1005">
        <f>E31/G31*100-100</f>
        <v>-34.09090909090909</v>
      </c>
      <c r="I31" s="1111"/>
    </row>
    <row r="32" spans="1:9" s="774" customFormat="1" ht="20.25" customHeight="1">
      <c r="A32" s="950"/>
      <c r="B32" s="1057" t="s">
        <v>454</v>
      </c>
      <c r="C32" s="950" t="s">
        <v>327</v>
      </c>
      <c r="D32" s="1058">
        <v>50</v>
      </c>
      <c r="E32" s="2029">
        <v>0</v>
      </c>
      <c r="F32" s="1062">
        <f t="shared" si="1"/>
        <v>0</v>
      </c>
      <c r="G32" s="1059">
        <v>10</v>
      </c>
      <c r="H32" s="1005">
        <f>E32/G32*100-100</f>
        <v>-100</v>
      </c>
      <c r="I32" s="1111"/>
    </row>
    <row r="33" spans="1:33" s="45" customFormat="1" ht="17.25" customHeight="1">
      <c r="A33" s="950">
        <v>3</v>
      </c>
      <c r="B33" s="1051" t="s">
        <v>583</v>
      </c>
      <c r="C33" s="950" t="s">
        <v>376</v>
      </c>
      <c r="D33" s="1063">
        <f>D34+D35</f>
        <v>13000</v>
      </c>
      <c r="E33" s="2031">
        <f>SUM(E34:E35)</f>
        <v>0</v>
      </c>
      <c r="F33" s="1062">
        <f t="shared" si="1"/>
        <v>0</v>
      </c>
      <c r="G33" s="1027">
        <f>G35+G34</f>
        <v>0</v>
      </c>
      <c r="H33" s="1059">
        <v>0</v>
      </c>
      <c r="I33" s="1108"/>
      <c r="Z33" s="1109"/>
      <c r="AG33" s="1110"/>
    </row>
    <row r="34" spans="1:26" s="45" customFormat="1" ht="17.25" customHeight="1">
      <c r="A34" s="950"/>
      <c r="B34" s="1057" t="s">
        <v>584</v>
      </c>
      <c r="C34" s="1064" t="s">
        <v>327</v>
      </c>
      <c r="D34" s="1065">
        <v>3000</v>
      </c>
      <c r="E34" s="2029">
        <v>0</v>
      </c>
      <c r="F34" s="1062">
        <f t="shared" si="1"/>
        <v>0</v>
      </c>
      <c r="G34" s="1059">
        <v>0</v>
      </c>
      <c r="H34" s="1059">
        <v>0</v>
      </c>
      <c r="I34" s="1108"/>
      <c r="Z34" s="1109"/>
    </row>
    <row r="35" spans="1:26" s="45" customFormat="1" ht="18.75" customHeight="1">
      <c r="A35" s="950"/>
      <c r="B35" s="1057" t="s">
        <v>585</v>
      </c>
      <c r="C35" s="1064" t="s">
        <v>327</v>
      </c>
      <c r="D35" s="1065">
        <v>10000</v>
      </c>
      <c r="E35" s="2029">
        <v>0</v>
      </c>
      <c r="F35" s="1062">
        <f t="shared" si="1"/>
        <v>0</v>
      </c>
      <c r="G35" s="1059">
        <v>0</v>
      </c>
      <c r="H35" s="1059">
        <v>0</v>
      </c>
      <c r="I35" s="1108"/>
      <c r="Z35" s="1109"/>
    </row>
    <row r="36" spans="1:9" s="774" customFormat="1" ht="20.25" customHeight="1">
      <c r="A36" s="1048" t="s">
        <v>329</v>
      </c>
      <c r="B36" s="1613" t="s">
        <v>738</v>
      </c>
      <c r="C36" s="1613"/>
      <c r="D36" s="1613"/>
      <c r="E36" s="1613"/>
      <c r="F36" s="1613"/>
      <c r="G36" s="1613"/>
      <c r="H36" s="1613"/>
      <c r="I36" s="1111"/>
    </row>
    <row r="37" spans="1:9" s="774" customFormat="1" ht="20.25" customHeight="1">
      <c r="A37" s="950">
        <v>1</v>
      </c>
      <c r="B37" s="1051" t="s">
        <v>330</v>
      </c>
      <c r="C37" s="950" t="s">
        <v>326</v>
      </c>
      <c r="D37" s="950">
        <v>47</v>
      </c>
      <c r="E37" s="2023">
        <v>45</v>
      </c>
      <c r="F37" s="1056">
        <f>E37/D37*100</f>
        <v>95.74468085106383</v>
      </c>
      <c r="G37" s="1027">
        <v>45</v>
      </c>
      <c r="H37" s="1005">
        <f>E37/G37*100-100</f>
        <v>0</v>
      </c>
      <c r="I37" s="1111"/>
    </row>
    <row r="38" spans="1:9" s="774" customFormat="1" ht="31.5" customHeight="1">
      <c r="A38" s="950">
        <v>2</v>
      </c>
      <c r="B38" s="1032" t="s">
        <v>331</v>
      </c>
      <c r="C38" s="950" t="s">
        <v>376</v>
      </c>
      <c r="D38" s="1054">
        <f>SUM(D39:D41)</f>
        <v>96</v>
      </c>
      <c r="E38" s="2032">
        <f>SUM(E39:E41)</f>
        <v>54</v>
      </c>
      <c r="F38" s="1056">
        <f>E38/D38*100</f>
        <v>56.25</v>
      </c>
      <c r="G38" s="1007">
        <f>SUM(G39:G41)</f>
        <v>96</v>
      </c>
      <c r="H38" s="1027">
        <v>0</v>
      </c>
      <c r="I38" s="1111"/>
    </row>
    <row r="39" spans="1:9" s="774" customFormat="1" ht="20.25" customHeight="1">
      <c r="A39" s="950"/>
      <c r="B39" s="1057" t="s">
        <v>768</v>
      </c>
      <c r="C39" s="950" t="s">
        <v>376</v>
      </c>
      <c r="D39" s="1027">
        <v>0</v>
      </c>
      <c r="E39" s="2029">
        <v>0</v>
      </c>
      <c r="F39" s="1027">
        <v>0</v>
      </c>
      <c r="G39" s="1027">
        <v>0</v>
      </c>
      <c r="H39" s="1027">
        <v>0</v>
      </c>
      <c r="I39" s="1111"/>
    </row>
    <row r="40" spans="1:10" s="774" customFormat="1" ht="20.25" customHeight="1">
      <c r="A40" s="950"/>
      <c r="B40" s="1057" t="s">
        <v>458</v>
      </c>
      <c r="C40" s="950" t="s">
        <v>376</v>
      </c>
      <c r="D40" s="1064">
        <v>54</v>
      </c>
      <c r="E40" s="2033">
        <v>54</v>
      </c>
      <c r="F40" s="1056">
        <f>E40/D40*100</f>
        <v>100</v>
      </c>
      <c r="G40" s="1059">
        <v>54</v>
      </c>
      <c r="H40" s="1027">
        <v>0</v>
      </c>
      <c r="I40" s="1111"/>
      <c r="J40" s="1120"/>
    </row>
    <row r="41" spans="1:9" s="774" customFormat="1" ht="20.25" customHeight="1">
      <c r="A41" s="950"/>
      <c r="B41" s="1057" t="s">
        <v>459</v>
      </c>
      <c r="C41" s="950" t="s">
        <v>376</v>
      </c>
      <c r="D41" s="1064">
        <v>42</v>
      </c>
      <c r="E41" s="2029">
        <v>0</v>
      </c>
      <c r="F41" s="1056">
        <f>E41/D41*100</f>
        <v>0</v>
      </c>
      <c r="G41" s="1059">
        <v>42</v>
      </c>
      <c r="H41" s="1027">
        <v>0</v>
      </c>
      <c r="I41" s="1111"/>
    </row>
    <row r="42" spans="1:9" s="774" customFormat="1" ht="20.25" customHeight="1">
      <c r="A42" s="1048" t="s">
        <v>332</v>
      </c>
      <c r="B42" s="1613" t="s">
        <v>825</v>
      </c>
      <c r="C42" s="1613"/>
      <c r="D42" s="1613"/>
      <c r="E42" s="1613"/>
      <c r="F42" s="1613"/>
      <c r="G42" s="1613"/>
      <c r="H42" s="1613"/>
      <c r="I42" s="1111"/>
    </row>
    <row r="43" spans="1:9" s="774" customFormat="1" ht="18.75" customHeight="1">
      <c r="A43" s="950">
        <v>1</v>
      </c>
      <c r="B43" s="1051" t="s">
        <v>871</v>
      </c>
      <c r="C43" s="950" t="s">
        <v>326</v>
      </c>
      <c r="D43" s="1054">
        <f>D44+D45</f>
        <v>3207</v>
      </c>
      <c r="E43" s="2027">
        <f>E44+E45</f>
        <v>3218</v>
      </c>
      <c r="F43" s="1056">
        <f>E43/D43*100</f>
        <v>100.3429996881821</v>
      </c>
      <c r="G43" s="1066">
        <f>SUM(G44:G45)</f>
        <v>3253</v>
      </c>
      <c r="H43" s="1005">
        <f aca="true" t="shared" si="2" ref="H43:H52">E43/G43*100-100</f>
        <v>-1.075929910851528</v>
      </c>
      <c r="I43" s="1111"/>
    </row>
    <row r="44" spans="1:9" s="774" customFormat="1" ht="18.75" customHeight="1">
      <c r="A44" s="950"/>
      <c r="B44" s="1057" t="s">
        <v>411</v>
      </c>
      <c r="C44" s="950" t="s">
        <v>326</v>
      </c>
      <c r="D44" s="1067">
        <f>tamthan!F14</f>
        <v>1552</v>
      </c>
      <c r="E44" s="2029">
        <f>tamthan!G14</f>
        <v>1571</v>
      </c>
      <c r="F44" s="1056">
        <f aca="true" t="shared" si="3" ref="F44:F52">E44/D44*100</f>
        <v>101.2242268041237</v>
      </c>
      <c r="G44" s="1068">
        <v>1568</v>
      </c>
      <c r="H44" s="1069">
        <f t="shared" si="2"/>
        <v>0.19132653061224403</v>
      </c>
      <c r="I44" s="1111"/>
    </row>
    <row r="45" spans="1:9" s="774" customFormat="1" ht="18.75" customHeight="1">
      <c r="A45" s="950"/>
      <c r="B45" s="1057" t="s">
        <v>412</v>
      </c>
      <c r="C45" s="950" t="s">
        <v>326</v>
      </c>
      <c r="D45" s="1067">
        <f>tamthan!I14</f>
        <v>1655</v>
      </c>
      <c r="E45" s="2029">
        <f>tamthan!J14</f>
        <v>1647</v>
      </c>
      <c r="F45" s="1056">
        <f t="shared" si="3"/>
        <v>99.5166163141994</v>
      </c>
      <c r="G45" s="1068">
        <v>1685</v>
      </c>
      <c r="H45" s="1069">
        <f t="shared" si="2"/>
        <v>-2.2551928783382778</v>
      </c>
      <c r="I45" s="1111"/>
    </row>
    <row r="46" spans="1:9" s="774" customFormat="1" ht="18.75" customHeight="1">
      <c r="A46" s="950">
        <v>2</v>
      </c>
      <c r="B46" s="1051" t="s">
        <v>333</v>
      </c>
      <c r="C46" s="950" t="s">
        <v>326</v>
      </c>
      <c r="D46" s="950">
        <f>D47+D48</f>
        <v>75</v>
      </c>
      <c r="E46" s="2034">
        <f>E47+E48</f>
        <v>76</v>
      </c>
      <c r="F46" s="1056">
        <f t="shared" si="3"/>
        <v>101.33333333333334</v>
      </c>
      <c r="G46" s="1070">
        <f>SUM(G47:G48)</f>
        <v>77</v>
      </c>
      <c r="H46" s="1005">
        <f t="shared" si="2"/>
        <v>-1.2987012987013031</v>
      </c>
      <c r="I46" s="1111"/>
    </row>
    <row r="47" spans="1:9" s="774" customFormat="1" ht="18.75" customHeight="1">
      <c r="A47" s="950"/>
      <c r="B47" s="1057" t="s">
        <v>411</v>
      </c>
      <c r="C47" s="950" t="s">
        <v>326</v>
      </c>
      <c r="D47" s="1064">
        <v>31</v>
      </c>
      <c r="E47" s="2029">
        <v>50</v>
      </c>
      <c r="F47" s="1056">
        <f t="shared" si="3"/>
        <v>161.29032258064515</v>
      </c>
      <c r="G47" s="1068">
        <v>47</v>
      </c>
      <c r="H47" s="1069">
        <f t="shared" si="2"/>
        <v>6.38297872340425</v>
      </c>
      <c r="I47" s="1111"/>
    </row>
    <row r="48" spans="1:9" s="774" customFormat="1" ht="18.75" customHeight="1">
      <c r="A48" s="950"/>
      <c r="B48" s="1057" t="s">
        <v>412</v>
      </c>
      <c r="C48" s="950" t="s">
        <v>326</v>
      </c>
      <c r="D48" s="1064">
        <v>44</v>
      </c>
      <c r="E48" s="2029">
        <v>26</v>
      </c>
      <c r="F48" s="1056">
        <f t="shared" si="3"/>
        <v>59.09090909090909</v>
      </c>
      <c r="G48" s="1068">
        <v>30</v>
      </c>
      <c r="H48" s="1069">
        <f t="shared" si="2"/>
        <v>-13.333333333333329</v>
      </c>
      <c r="I48" s="1111"/>
    </row>
    <row r="49" spans="1:30" s="774" customFormat="1" ht="18.75" customHeight="1">
      <c r="A49" s="950">
        <v>3</v>
      </c>
      <c r="B49" s="1051" t="s">
        <v>595</v>
      </c>
      <c r="C49" s="950" t="s">
        <v>326</v>
      </c>
      <c r="D49" s="1054">
        <f>D50+D51</f>
        <v>2237</v>
      </c>
      <c r="E49" s="2024">
        <f>E50+E51</f>
        <v>2313</v>
      </c>
      <c r="F49" s="1056">
        <f>E49/D49*100</f>
        <v>103.39740724184175</v>
      </c>
      <c r="G49" s="1066">
        <f>G50+G51</f>
        <v>2343</v>
      </c>
      <c r="H49" s="1069">
        <f t="shared" si="2"/>
        <v>-1.2804097311139486</v>
      </c>
      <c r="I49" s="1111"/>
      <c r="AD49" s="1121"/>
    </row>
    <row r="50" spans="1:9" s="774" customFormat="1" ht="18.75" customHeight="1">
      <c r="A50" s="950"/>
      <c r="B50" s="1057" t="s">
        <v>411</v>
      </c>
      <c r="C50" s="950" t="s">
        <v>326</v>
      </c>
      <c r="D50" s="1067">
        <v>1073</v>
      </c>
      <c r="E50" s="2029">
        <v>1124</v>
      </c>
      <c r="F50" s="1056">
        <f t="shared" si="3"/>
        <v>104.75302889095992</v>
      </c>
      <c r="G50" s="1068">
        <v>1139</v>
      </c>
      <c r="H50" s="1069">
        <f t="shared" si="2"/>
        <v>-1.3169446883230904</v>
      </c>
      <c r="I50" s="1111"/>
    </row>
    <row r="51" spans="1:9" s="774" customFormat="1" ht="18.75" customHeight="1">
      <c r="A51" s="950"/>
      <c r="B51" s="1057" t="s">
        <v>412</v>
      </c>
      <c r="C51" s="950" t="s">
        <v>326</v>
      </c>
      <c r="D51" s="1067">
        <v>1164</v>
      </c>
      <c r="E51" s="2029">
        <v>1189</v>
      </c>
      <c r="F51" s="1056">
        <f t="shared" si="3"/>
        <v>102.14776632302404</v>
      </c>
      <c r="G51" s="1068">
        <v>1204</v>
      </c>
      <c r="H51" s="1069">
        <f t="shared" si="2"/>
        <v>-1.2458471760797352</v>
      </c>
      <c r="I51" s="1111"/>
    </row>
    <row r="52" spans="1:9" s="774" customFormat="1" ht="37.5" customHeight="1">
      <c r="A52" s="950">
        <v>4</v>
      </c>
      <c r="B52" s="1032" t="s">
        <v>823</v>
      </c>
      <c r="C52" s="950" t="s">
        <v>737</v>
      </c>
      <c r="D52" s="950">
        <f>tamthan!F27</f>
        <v>146</v>
      </c>
      <c r="E52" s="2027">
        <f>tamthan!G27</f>
        <v>146</v>
      </c>
      <c r="F52" s="1056">
        <f t="shared" si="3"/>
        <v>100</v>
      </c>
      <c r="G52" s="1066">
        <v>147</v>
      </c>
      <c r="H52" s="1005">
        <f t="shared" si="2"/>
        <v>-0.6802721088435391</v>
      </c>
      <c r="I52" s="1111"/>
    </row>
    <row r="53" spans="1:50" s="981" customFormat="1" ht="20.25" customHeight="1">
      <c r="A53" s="1037" t="s">
        <v>334</v>
      </c>
      <c r="B53" s="1613" t="s">
        <v>336</v>
      </c>
      <c r="C53" s="1613"/>
      <c r="D53" s="1613"/>
      <c r="E53" s="1613"/>
      <c r="F53" s="1613"/>
      <c r="G53" s="1613"/>
      <c r="H53" s="1613"/>
      <c r="I53" s="1112"/>
      <c r="J53" s="980"/>
      <c r="K53" s="980"/>
      <c r="L53" s="980"/>
      <c r="M53" s="980"/>
      <c r="N53" s="980"/>
      <c r="O53" s="980"/>
      <c r="P53" s="980"/>
      <c r="Q53" s="980"/>
      <c r="R53" s="980"/>
      <c r="S53" s="980"/>
      <c r="T53" s="980"/>
      <c r="U53" s="980"/>
      <c r="V53" s="980"/>
      <c r="W53" s="980"/>
      <c r="X53" s="980"/>
      <c r="Y53" s="980"/>
      <c r="Z53" s="980"/>
      <c r="AA53" s="980"/>
      <c r="AB53" s="980"/>
      <c r="AC53" s="980"/>
      <c r="AD53" s="980"/>
      <c r="AE53" s="980"/>
      <c r="AF53" s="980"/>
      <c r="AG53" s="980"/>
      <c r="AH53" s="980"/>
      <c r="AI53" s="980"/>
      <c r="AJ53" s="980"/>
      <c r="AK53" s="980"/>
      <c r="AL53" s="980"/>
      <c r="AM53" s="980"/>
      <c r="AN53" s="980"/>
      <c r="AO53" s="980"/>
      <c r="AP53" s="980"/>
      <c r="AQ53" s="980"/>
      <c r="AR53" s="980"/>
      <c r="AS53" s="980"/>
      <c r="AT53" s="980"/>
      <c r="AU53" s="980"/>
      <c r="AV53" s="980"/>
      <c r="AW53" s="980"/>
      <c r="AX53" s="980"/>
    </row>
    <row r="54" spans="1:9" s="774" customFormat="1" ht="19.5" customHeight="1">
      <c r="A54" s="943">
        <v>1</v>
      </c>
      <c r="B54" s="1051" t="s">
        <v>337</v>
      </c>
      <c r="C54" s="943" t="s">
        <v>326</v>
      </c>
      <c r="D54" s="944">
        <f>lao!C16</f>
        <v>16500</v>
      </c>
      <c r="E54" s="2027">
        <f>lao!D16</f>
        <v>20027</v>
      </c>
      <c r="F54" s="1056">
        <f>E54/D54*100</f>
        <v>121.37575757575758</v>
      </c>
      <c r="G54" s="1027">
        <v>9924</v>
      </c>
      <c r="H54" s="1005">
        <f>E54/G54*100-100</f>
        <v>101.80370818218458</v>
      </c>
      <c r="I54" s="1111"/>
    </row>
    <row r="55" spans="1:9" s="774" customFormat="1" ht="19.5" customHeight="1">
      <c r="A55" s="943">
        <v>2</v>
      </c>
      <c r="B55" s="1051" t="s">
        <v>338</v>
      </c>
      <c r="C55" s="943" t="s">
        <v>324</v>
      </c>
      <c r="D55" s="944">
        <f>lao!F16</f>
        <v>11500</v>
      </c>
      <c r="E55" s="2027">
        <f>lao!G16</f>
        <v>8331</v>
      </c>
      <c r="F55" s="1056">
        <f>E55/D55*100</f>
        <v>72.44347826086957</v>
      </c>
      <c r="G55" s="1027">
        <v>7633</v>
      </c>
      <c r="H55" s="1005">
        <f>E55/G55*100-100</f>
        <v>9.14450412681775</v>
      </c>
      <c r="I55" s="1111"/>
    </row>
    <row r="56" spans="1:9" s="774" customFormat="1" ht="19.5" customHeight="1">
      <c r="A56" s="943">
        <v>3</v>
      </c>
      <c r="B56" s="1051" t="s">
        <v>339</v>
      </c>
      <c r="C56" s="943" t="s">
        <v>326</v>
      </c>
      <c r="D56" s="944">
        <f>lao!I16</f>
        <v>210</v>
      </c>
      <c r="E56" s="2027">
        <f>lao!J16</f>
        <v>162</v>
      </c>
      <c r="F56" s="1056">
        <f>E56/D56*100</f>
        <v>77.14285714285715</v>
      </c>
      <c r="G56" s="1027">
        <v>147</v>
      </c>
      <c r="H56" s="1005">
        <f>E56/G56*100-100</f>
        <v>10.204081632653043</v>
      </c>
      <c r="I56" s="1111"/>
    </row>
    <row r="57" spans="1:9" s="774" customFormat="1" ht="19.5" customHeight="1">
      <c r="A57" s="943">
        <v>4</v>
      </c>
      <c r="B57" s="1051" t="s">
        <v>452</v>
      </c>
      <c r="C57" s="943" t="s">
        <v>326</v>
      </c>
      <c r="D57" s="950">
        <v>210</v>
      </c>
      <c r="E57" s="2027">
        <v>211</v>
      </c>
      <c r="F57" s="1056">
        <f>E57/D57*100</f>
        <v>100.47619047619048</v>
      </c>
      <c r="G57" s="1027">
        <v>179</v>
      </c>
      <c r="H57" s="1005">
        <f>E57/G57*100-100</f>
        <v>17.87709497206704</v>
      </c>
      <c r="I57" s="1111"/>
    </row>
    <row r="58" spans="1:9" s="774" customFormat="1" ht="19.5" customHeight="1">
      <c r="A58" s="943">
        <v>5</v>
      </c>
      <c r="B58" s="1051" t="s">
        <v>795</v>
      </c>
      <c r="C58" s="943" t="s">
        <v>326</v>
      </c>
      <c r="D58" s="944">
        <f>lao!L16</f>
        <v>360</v>
      </c>
      <c r="E58" s="2027">
        <f>lao!M16</f>
        <v>322</v>
      </c>
      <c r="F58" s="1056">
        <f>E58/D58*100</f>
        <v>89.44444444444444</v>
      </c>
      <c r="G58" s="1027">
        <v>256</v>
      </c>
      <c r="H58" s="1005">
        <f>E58/G58*100-100</f>
        <v>25.78125</v>
      </c>
      <c r="I58" s="1111"/>
    </row>
    <row r="59" spans="1:9" s="774" customFormat="1" ht="19.5" customHeight="1">
      <c r="A59" s="943">
        <v>6</v>
      </c>
      <c r="B59" s="1051" t="s">
        <v>340</v>
      </c>
      <c r="C59" s="943" t="s">
        <v>0</v>
      </c>
      <c r="D59" s="950"/>
      <c r="E59" s="2029">
        <v>0</v>
      </c>
      <c r="F59" s="1056"/>
      <c r="G59" s="1059">
        <v>0</v>
      </c>
      <c r="H59" s="1005"/>
      <c r="I59" s="1111"/>
    </row>
    <row r="60" spans="1:9" s="981" customFormat="1" ht="19.5" customHeight="1">
      <c r="A60" s="1037"/>
      <c r="B60" s="1613" t="s">
        <v>831</v>
      </c>
      <c r="C60" s="1613"/>
      <c r="D60" s="1613"/>
      <c r="E60" s="1613"/>
      <c r="F60" s="1613"/>
      <c r="G60" s="1613"/>
      <c r="H60" s="1613"/>
      <c r="I60" s="980"/>
    </row>
    <row r="61" spans="1:9" s="774" customFormat="1" ht="19.5" customHeight="1">
      <c r="A61" s="943">
        <v>1</v>
      </c>
      <c r="B61" s="1051" t="s">
        <v>341</v>
      </c>
      <c r="C61" s="1071" t="s">
        <v>348</v>
      </c>
      <c r="D61" s="944">
        <f>ARI!C13</f>
        <v>130000</v>
      </c>
      <c r="E61" s="2027">
        <f>ARI!D13</f>
        <v>77427</v>
      </c>
      <c r="F61" s="1056">
        <f>E61/D61*100</f>
        <v>59.559230769230766</v>
      </c>
      <c r="G61" s="1027">
        <v>94223</v>
      </c>
      <c r="H61" s="1005">
        <f>E61/G61*100-100</f>
        <v>-17.825796249323417</v>
      </c>
      <c r="I61" s="1111"/>
    </row>
    <row r="62" spans="1:9" s="774" customFormat="1" ht="19.5" customHeight="1">
      <c r="A62" s="943">
        <v>2</v>
      </c>
      <c r="B62" s="1051" t="s">
        <v>342</v>
      </c>
      <c r="C62" s="943" t="s">
        <v>327</v>
      </c>
      <c r="D62" s="944">
        <v>100000</v>
      </c>
      <c r="E62" s="2027">
        <f>ARI!F13</f>
        <v>72091</v>
      </c>
      <c r="F62" s="1056">
        <f>E62/D62*100</f>
        <v>72.09100000000001</v>
      </c>
      <c r="G62" s="1027">
        <v>80830</v>
      </c>
      <c r="H62" s="1005">
        <f>E62/G62*100-100</f>
        <v>-10.811579858963256</v>
      </c>
      <c r="I62" s="1111"/>
    </row>
    <row r="63" spans="1:9" s="774" customFormat="1" ht="19.5" customHeight="1">
      <c r="A63" s="943">
        <v>3</v>
      </c>
      <c r="B63" s="1039" t="s">
        <v>343</v>
      </c>
      <c r="C63" s="950" t="s">
        <v>327</v>
      </c>
      <c r="D63" s="944">
        <f>ARI!G13</f>
        <v>100000</v>
      </c>
      <c r="E63" s="2027">
        <f>ARI!H13</f>
        <v>70663</v>
      </c>
      <c r="F63" s="1056">
        <f>E63/D63*100</f>
        <v>70.663</v>
      </c>
      <c r="G63" s="1027">
        <v>77016</v>
      </c>
      <c r="H63" s="1005">
        <f>E63/G63*100-100</f>
        <v>-8.248935286174301</v>
      </c>
      <c r="I63" s="1111"/>
    </row>
    <row r="64" spans="1:9" s="774" customFormat="1" ht="19.5" customHeight="1">
      <c r="A64" s="943">
        <v>4</v>
      </c>
      <c r="B64" s="1051" t="s">
        <v>344</v>
      </c>
      <c r="C64" s="950"/>
      <c r="D64" s="950"/>
      <c r="E64" s="2027">
        <f>ARI!J13</f>
        <v>0</v>
      </c>
      <c r="F64" s="1056"/>
      <c r="G64" s="1027">
        <v>0</v>
      </c>
      <c r="H64" s="1027">
        <v>0</v>
      </c>
      <c r="I64" s="1111"/>
    </row>
    <row r="65" spans="1:9" s="981" customFormat="1" ht="20.25" customHeight="1">
      <c r="A65" s="1037" t="s">
        <v>335</v>
      </c>
      <c r="B65" s="1613" t="s">
        <v>346</v>
      </c>
      <c r="C65" s="1613"/>
      <c r="D65" s="1613"/>
      <c r="E65" s="1613"/>
      <c r="F65" s="1613"/>
      <c r="G65" s="1613"/>
      <c r="H65" s="1613"/>
      <c r="I65" s="980"/>
    </row>
    <row r="66" spans="1:9" s="774" customFormat="1" ht="33.75" customHeight="1">
      <c r="A66" s="943"/>
      <c r="B66" s="1032" t="s">
        <v>923</v>
      </c>
      <c r="C66" s="1072" t="s">
        <v>0</v>
      </c>
      <c r="D66" s="1072" t="s">
        <v>526</v>
      </c>
      <c r="E66" s="2035">
        <f>F67</f>
        <v>90.7258783663278</v>
      </c>
      <c r="F66" s="1073">
        <f>E66/95*100</f>
        <v>95.50092459613452</v>
      </c>
      <c r="G66" s="1073">
        <v>96.7</v>
      </c>
      <c r="H66" s="1005">
        <f aca="true" t="shared" si="4" ref="H66:H73">E66/G66*100-100</f>
        <v>-6.177995484666184</v>
      </c>
      <c r="I66" s="1111"/>
    </row>
    <row r="67" spans="1:9" s="774" customFormat="1" ht="18.75" customHeight="1">
      <c r="A67" s="943">
        <v>1</v>
      </c>
      <c r="B67" s="1074" t="s">
        <v>347</v>
      </c>
      <c r="C67" s="1071" t="s">
        <v>348</v>
      </c>
      <c r="D67" s="1075">
        <f>TCMR!C12</f>
        <v>11214</v>
      </c>
      <c r="E67" s="2027">
        <f>TCMR!D12</f>
        <v>10174</v>
      </c>
      <c r="F67" s="1056">
        <f>E67/D67*100</f>
        <v>90.7258783663278</v>
      </c>
      <c r="G67" s="1027">
        <v>12652</v>
      </c>
      <c r="H67" s="1005">
        <f t="shared" si="4"/>
        <v>-19.58583623142586</v>
      </c>
      <c r="I67" s="1111"/>
    </row>
    <row r="68" spans="1:9" s="774" customFormat="1" ht="18.75" customHeight="1">
      <c r="A68" s="943">
        <v>2</v>
      </c>
      <c r="B68" s="1074" t="s">
        <v>662</v>
      </c>
      <c r="C68" s="1071" t="s">
        <v>349</v>
      </c>
      <c r="D68" s="1075">
        <f>TCMR!F12</f>
        <v>9089</v>
      </c>
      <c r="E68" s="2027">
        <f>TCMR!G12</f>
        <v>8506</v>
      </c>
      <c r="F68" s="1056">
        <f>E68/D68*100</f>
        <v>93.5856529871273</v>
      </c>
      <c r="G68" s="1027">
        <v>12074</v>
      </c>
      <c r="H68" s="1005">
        <f t="shared" si="4"/>
        <v>-29.55110154050024</v>
      </c>
      <c r="I68" s="1111"/>
    </row>
    <row r="69" spans="1:9" s="774" customFormat="1" ht="18.75" customHeight="1">
      <c r="A69" s="943">
        <v>3</v>
      </c>
      <c r="B69" s="1074" t="s">
        <v>872</v>
      </c>
      <c r="C69" s="1071" t="s">
        <v>349</v>
      </c>
      <c r="D69" s="1059">
        <v>0</v>
      </c>
      <c r="E69" s="2029">
        <v>0</v>
      </c>
      <c r="F69" s="1059">
        <v>0</v>
      </c>
      <c r="G69" s="1059">
        <v>0</v>
      </c>
      <c r="H69" s="1027">
        <v>0</v>
      </c>
      <c r="I69" s="1111"/>
    </row>
    <row r="70" spans="1:9" s="774" customFormat="1" ht="18.75" customHeight="1">
      <c r="A70" s="943">
        <v>4</v>
      </c>
      <c r="B70" s="1074" t="s">
        <v>460</v>
      </c>
      <c r="C70" s="1071" t="s">
        <v>348</v>
      </c>
      <c r="D70" s="1075">
        <f>TCMR!I12</f>
        <v>11214</v>
      </c>
      <c r="E70" s="2027">
        <f>TCMR!J12</f>
        <v>10127</v>
      </c>
      <c r="F70" s="1056">
        <f>E70/D70*100</f>
        <v>90.306759407883</v>
      </c>
      <c r="G70" s="1027">
        <v>11719</v>
      </c>
      <c r="H70" s="1005">
        <f t="shared" si="4"/>
        <v>-13.58477685809369</v>
      </c>
      <c r="I70" s="1111"/>
    </row>
    <row r="71" spans="1:9" s="774" customFormat="1" ht="18.75" customHeight="1">
      <c r="A71" s="943">
        <v>5</v>
      </c>
      <c r="B71" s="1074" t="s">
        <v>350</v>
      </c>
      <c r="C71" s="1071" t="s">
        <v>348</v>
      </c>
      <c r="D71" s="1075">
        <f>TCMR!L12</f>
        <v>11737</v>
      </c>
      <c r="E71" s="2027">
        <f>TCMR!M12</f>
        <v>10964</v>
      </c>
      <c r="F71" s="1056">
        <f>E71/D71*100</f>
        <v>93.4139899463236</v>
      </c>
      <c r="G71" s="1027">
        <v>12576</v>
      </c>
      <c r="H71" s="1005">
        <f t="shared" si="4"/>
        <v>-12.81806615776081</v>
      </c>
      <c r="I71" s="1111"/>
    </row>
    <row r="72" spans="1:9" s="774" customFormat="1" ht="31.5" customHeight="1">
      <c r="A72" s="943">
        <v>6</v>
      </c>
      <c r="B72" s="1074" t="s">
        <v>924</v>
      </c>
      <c r="C72" s="1071" t="s">
        <v>348</v>
      </c>
      <c r="D72" s="1075">
        <f>TCMR!C23</f>
        <v>12198</v>
      </c>
      <c r="E72" s="2027">
        <f>TCMR!D23</f>
        <v>8553</v>
      </c>
      <c r="F72" s="1056">
        <f>E72/D72*100</f>
        <v>70.11805213969502</v>
      </c>
      <c r="G72" s="1027">
        <v>12802</v>
      </c>
      <c r="H72" s="1005">
        <f t="shared" si="4"/>
        <v>-33.1901265427277</v>
      </c>
      <c r="I72" s="1138"/>
    </row>
    <row r="73" spans="1:9" s="774" customFormat="1" ht="18.75" customHeight="1">
      <c r="A73" s="943">
        <v>7</v>
      </c>
      <c r="B73" s="1074" t="s">
        <v>351</v>
      </c>
      <c r="C73" s="1071" t="s">
        <v>348</v>
      </c>
      <c r="D73" s="1075">
        <f>TCMR!F23</f>
        <v>11808</v>
      </c>
      <c r="E73" s="2027">
        <f>TCMR!G23</f>
        <v>7943</v>
      </c>
      <c r="F73" s="1056">
        <f>E73/D73*100</f>
        <v>67.26795392953929</v>
      </c>
      <c r="G73" s="1027">
        <v>12262</v>
      </c>
      <c r="H73" s="1005">
        <f t="shared" si="4"/>
        <v>-35.222639047463716</v>
      </c>
      <c r="I73" s="1138"/>
    </row>
    <row r="74" spans="1:38" s="981" customFormat="1" ht="21.75" customHeight="1">
      <c r="A74" s="1048" t="s">
        <v>345</v>
      </c>
      <c r="B74" s="1616" t="s">
        <v>589</v>
      </c>
      <c r="C74" s="1616"/>
      <c r="D74" s="1616"/>
      <c r="E74" s="1616"/>
      <c r="F74" s="1616"/>
      <c r="G74" s="1616"/>
      <c r="H74" s="1616"/>
      <c r="I74" s="1112"/>
      <c r="J74" s="980"/>
      <c r="K74" s="980"/>
      <c r="L74" s="980"/>
      <c r="M74" s="980"/>
      <c r="N74" s="980"/>
      <c r="O74" s="980"/>
      <c r="P74" s="980"/>
      <c r="Q74" s="980"/>
      <c r="R74" s="980"/>
      <c r="S74" s="980"/>
      <c r="T74" s="980"/>
      <c r="U74" s="980"/>
      <c r="V74" s="980"/>
      <c r="W74" s="980"/>
      <c r="X74" s="980"/>
      <c r="Y74" s="980"/>
      <c r="Z74" s="980"/>
      <c r="AA74" s="980"/>
      <c r="AB74" s="980"/>
      <c r="AC74" s="980"/>
      <c r="AD74" s="980"/>
      <c r="AE74" s="980"/>
      <c r="AF74" s="980"/>
      <c r="AG74" s="980"/>
      <c r="AH74" s="980"/>
      <c r="AI74" s="980"/>
      <c r="AJ74" s="980"/>
      <c r="AK74" s="980"/>
      <c r="AL74" s="980"/>
    </row>
    <row r="75" spans="1:9" s="774" customFormat="1" ht="33.75" customHeight="1">
      <c r="A75" s="950"/>
      <c r="B75" s="1076" t="str">
        <f>'PL 1 12T'!B31</f>
        <v>Tỷ lệ trẻ em dưới 5 tuổi suy dinh dưỡng thể thấp còi (chiều cao theo tuổi) (*)</v>
      </c>
      <c r="C75" s="1077" t="s">
        <v>0</v>
      </c>
      <c r="D75" s="1056">
        <v>22.4</v>
      </c>
      <c r="E75" s="1617">
        <f>D75</f>
        <v>22.4</v>
      </c>
      <c r="F75" s="1617"/>
      <c r="G75" s="1617"/>
      <c r="H75" s="1617"/>
      <c r="I75" s="1111"/>
    </row>
    <row r="76" spans="1:9" s="981" customFormat="1" ht="20.25" customHeight="1">
      <c r="A76" s="1048" t="s">
        <v>352</v>
      </c>
      <c r="B76" s="1613" t="s">
        <v>361</v>
      </c>
      <c r="C76" s="1613"/>
      <c r="D76" s="1613"/>
      <c r="E76" s="1613"/>
      <c r="F76" s="1613"/>
      <c r="G76" s="1613"/>
      <c r="H76" s="1613"/>
      <c r="I76" s="980"/>
    </row>
    <row r="77" spans="1:9" s="774" customFormat="1" ht="21" customHeight="1">
      <c r="A77" s="950">
        <v>1</v>
      </c>
      <c r="B77" s="1051" t="s">
        <v>362</v>
      </c>
      <c r="C77" s="943" t="s">
        <v>230</v>
      </c>
      <c r="D77" s="1078">
        <f>'VS moi truong '!L14</f>
        <v>207851</v>
      </c>
      <c r="E77" s="2032">
        <f>'VS moi truong '!M14</f>
        <v>170523</v>
      </c>
      <c r="F77" s="1056">
        <f>E77/D77*100</f>
        <v>82.04098127985912</v>
      </c>
      <c r="G77" s="1054">
        <v>165838</v>
      </c>
      <c r="H77" s="1005">
        <f>E77/G77*100-100</f>
        <v>2.825046129355144</v>
      </c>
      <c r="I77" s="1111"/>
    </row>
    <row r="78" spans="1:9" s="774" customFormat="1" ht="21" customHeight="1">
      <c r="A78" s="950">
        <v>2</v>
      </c>
      <c r="B78" s="1051" t="s">
        <v>363</v>
      </c>
      <c r="C78" s="943" t="s">
        <v>230</v>
      </c>
      <c r="D78" s="1078">
        <f>'VS moi truong '!C25</f>
        <v>206271</v>
      </c>
      <c r="E78" s="2032">
        <f>'VS moi truong '!D25</f>
        <v>196540</v>
      </c>
      <c r="F78" s="1056">
        <f aca="true" t="shared" si="5" ref="F78:F84">E78/D78*100</f>
        <v>95.28241972938513</v>
      </c>
      <c r="G78" s="1054">
        <v>194126</v>
      </c>
      <c r="H78" s="1005">
        <f aca="true" t="shared" si="6" ref="H78:H84">E78/G78*100-100</f>
        <v>1.2435222484365767</v>
      </c>
      <c r="I78" s="1111"/>
    </row>
    <row r="79" spans="1:9" s="774" customFormat="1" ht="21" customHeight="1">
      <c r="A79" s="950">
        <v>3</v>
      </c>
      <c r="B79" s="1051" t="s">
        <v>233</v>
      </c>
      <c r="C79" s="943" t="s">
        <v>230</v>
      </c>
      <c r="D79" s="1078">
        <f>'VS moi truong '!F25</f>
        <v>108036</v>
      </c>
      <c r="E79" s="2032">
        <f>'VS moi truong '!G25</f>
        <v>79440</v>
      </c>
      <c r="F79" s="1056">
        <f t="shared" si="5"/>
        <v>73.53104520715317</v>
      </c>
      <c r="G79" s="1054">
        <v>78119</v>
      </c>
      <c r="H79" s="1005">
        <f t="shared" si="6"/>
        <v>1.6910098695579876</v>
      </c>
      <c r="I79" s="1111"/>
    </row>
    <row r="80" spans="1:9" s="774" customFormat="1" ht="21" customHeight="1">
      <c r="A80" s="950">
        <v>4</v>
      </c>
      <c r="B80" s="1051" t="s">
        <v>364</v>
      </c>
      <c r="C80" s="943" t="s">
        <v>230</v>
      </c>
      <c r="D80" s="1078">
        <f>'VS moi truong '!L25</f>
        <v>207851</v>
      </c>
      <c r="E80" s="2032">
        <f>'VS moi truong '!M25</f>
        <v>148585</v>
      </c>
      <c r="F80" s="1056">
        <f t="shared" si="5"/>
        <v>71.48630509355259</v>
      </c>
      <c r="G80" s="1054">
        <v>140200</v>
      </c>
      <c r="H80" s="1005">
        <f t="shared" si="6"/>
        <v>5.980741797432245</v>
      </c>
      <c r="I80" s="1111"/>
    </row>
    <row r="81" spans="1:9" s="774" customFormat="1" ht="21" customHeight="1">
      <c r="A81" s="950">
        <v>5</v>
      </c>
      <c r="B81" s="1051" t="s">
        <v>413</v>
      </c>
      <c r="C81" s="943" t="s">
        <v>230</v>
      </c>
      <c r="D81" s="1078">
        <f>'VS moi truong '!I25</f>
        <v>207851</v>
      </c>
      <c r="E81" s="2032">
        <f>'VS moi truong '!J25</f>
        <v>176309</v>
      </c>
      <c r="F81" s="1056">
        <f t="shared" si="5"/>
        <v>84.82470615970094</v>
      </c>
      <c r="G81" s="1054">
        <v>171622</v>
      </c>
      <c r="H81" s="1005">
        <f t="shared" si="6"/>
        <v>2.7310018529093156</v>
      </c>
      <c r="I81" s="1111"/>
    </row>
    <row r="82" spans="1:9" s="774" customFormat="1" ht="39.75" customHeight="1">
      <c r="A82" s="950">
        <v>6</v>
      </c>
      <c r="B82" s="1032" t="s">
        <v>925</v>
      </c>
      <c r="C82" s="943" t="s">
        <v>357</v>
      </c>
      <c r="D82" s="1078">
        <f>'VS moi truong '!C14</f>
        <v>458</v>
      </c>
      <c r="E82" s="2032">
        <f>'VS moi truong '!D14</f>
        <v>715</v>
      </c>
      <c r="F82" s="1056">
        <f t="shared" si="5"/>
        <v>156.11353711790392</v>
      </c>
      <c r="G82" s="1079">
        <v>521</v>
      </c>
      <c r="H82" s="1005">
        <f t="shared" si="6"/>
        <v>37.236084452975035</v>
      </c>
      <c r="I82" s="1111"/>
    </row>
    <row r="83" spans="1:9" s="774" customFormat="1" ht="21" customHeight="1">
      <c r="A83" s="950">
        <v>7</v>
      </c>
      <c r="B83" s="1051" t="s">
        <v>898</v>
      </c>
      <c r="C83" s="943"/>
      <c r="D83" s="1078">
        <f>'VS moi truong '!F14</f>
        <v>740</v>
      </c>
      <c r="E83" s="2032">
        <f>'VS moi truong '!G14</f>
        <v>752</v>
      </c>
      <c r="F83" s="1056">
        <f t="shared" si="5"/>
        <v>101.62162162162163</v>
      </c>
      <c r="G83" s="1079">
        <v>752</v>
      </c>
      <c r="H83" s="1005">
        <f t="shared" si="6"/>
        <v>0</v>
      </c>
      <c r="I83" s="1111"/>
    </row>
    <row r="84" spans="1:9" s="774" customFormat="1" ht="36" customHeight="1">
      <c r="A84" s="950">
        <v>8</v>
      </c>
      <c r="B84" s="1051" t="s">
        <v>926</v>
      </c>
      <c r="C84" s="943" t="s">
        <v>414</v>
      </c>
      <c r="D84" s="1078">
        <f>'VS moi truong '!I14</f>
        <v>22996</v>
      </c>
      <c r="E84" s="2032">
        <f>'VS moi truong '!J14</f>
        <v>22793</v>
      </c>
      <c r="F84" s="1056">
        <f t="shared" si="5"/>
        <v>99.11723778048356</v>
      </c>
      <c r="G84" s="1079">
        <v>22000</v>
      </c>
      <c r="H84" s="1005">
        <f t="shared" si="6"/>
        <v>3.6045454545454447</v>
      </c>
      <c r="I84" s="1111"/>
    </row>
    <row r="85" spans="1:75" s="981" customFormat="1" ht="20.25" customHeight="1">
      <c r="A85" s="1037" t="s">
        <v>834</v>
      </c>
      <c r="B85" s="1613" t="s">
        <v>826</v>
      </c>
      <c r="C85" s="1613"/>
      <c r="D85" s="1613"/>
      <c r="E85" s="1613"/>
      <c r="F85" s="1613"/>
      <c r="G85" s="1613"/>
      <c r="H85" s="1613"/>
      <c r="I85" s="1112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980"/>
      <c r="AD85" s="980"/>
      <c r="AE85" s="980"/>
      <c r="AF85" s="980"/>
      <c r="AG85" s="980"/>
      <c r="AH85" s="980"/>
      <c r="AI85" s="980"/>
      <c r="AJ85" s="980"/>
      <c r="AK85" s="980"/>
      <c r="AL85" s="980"/>
      <c r="AM85" s="980"/>
      <c r="AN85" s="980"/>
      <c r="AO85" s="980"/>
      <c r="AP85" s="980"/>
      <c r="AQ85" s="980"/>
      <c r="AR85" s="980"/>
      <c r="AS85" s="980"/>
      <c r="AT85" s="980"/>
      <c r="AU85" s="980"/>
      <c r="AV85" s="980"/>
      <c r="AW85" s="980"/>
      <c r="AX85" s="980"/>
      <c r="AY85" s="980"/>
      <c r="AZ85" s="980"/>
      <c r="BA85" s="980"/>
      <c r="BB85" s="980"/>
      <c r="BC85" s="980"/>
      <c r="BD85" s="980"/>
      <c r="BE85" s="980"/>
      <c r="BF85" s="980"/>
      <c r="BG85" s="980"/>
      <c r="BH85" s="980"/>
      <c r="BI85" s="980"/>
      <c r="BJ85" s="980"/>
      <c r="BK85" s="980"/>
      <c r="BL85" s="980"/>
      <c r="BM85" s="980"/>
      <c r="BN85" s="980"/>
      <c r="BO85" s="980"/>
      <c r="BP85" s="980"/>
      <c r="BQ85" s="980"/>
      <c r="BR85" s="980"/>
      <c r="BS85" s="980"/>
      <c r="BT85" s="980"/>
      <c r="BU85" s="980"/>
      <c r="BV85" s="980"/>
      <c r="BW85" s="980"/>
    </row>
    <row r="86" spans="1:25" s="774" customFormat="1" ht="22.5" customHeight="1">
      <c r="A86" s="943">
        <v>1</v>
      </c>
      <c r="B86" s="1051" t="s">
        <v>365</v>
      </c>
      <c r="C86" s="943" t="s">
        <v>357</v>
      </c>
      <c r="D86" s="1080">
        <f>VSATTP!C31</f>
        <v>2420</v>
      </c>
      <c r="E86" s="2032">
        <f>VSATTP!D31</f>
        <v>2691</v>
      </c>
      <c r="F86" s="1056">
        <f>E86/D86*100</f>
        <v>111.19834710743801</v>
      </c>
      <c r="G86" s="1054">
        <v>3171</v>
      </c>
      <c r="H86" s="1005">
        <f aca="true" t="shared" si="7" ref="H86:H92">E86/G86*100-100</f>
        <v>-15.137180700094603</v>
      </c>
      <c r="I86" s="1111"/>
      <c r="J86" s="1111"/>
      <c r="K86" s="1111"/>
      <c r="L86" s="1111"/>
      <c r="M86" s="1111"/>
      <c r="N86" s="1111"/>
      <c r="O86" s="1111"/>
      <c r="P86" s="1111"/>
      <c r="Q86" s="1111"/>
      <c r="R86" s="1111"/>
      <c r="S86" s="1111"/>
      <c r="T86" s="1111"/>
      <c r="U86" s="1111"/>
      <c r="V86" s="1111"/>
      <c r="W86" s="1111"/>
      <c r="X86" s="1111"/>
      <c r="Y86" s="1111"/>
    </row>
    <row r="87" spans="1:25" s="774" customFormat="1" ht="22.5" customHeight="1">
      <c r="A87" s="943">
        <v>2</v>
      </c>
      <c r="B87" s="1051" t="s">
        <v>366</v>
      </c>
      <c r="C87" s="943" t="s">
        <v>359</v>
      </c>
      <c r="D87" s="1080">
        <f>VSATTP!Q31</f>
        <v>4800</v>
      </c>
      <c r="E87" s="2032">
        <f>VSATTP!R31</f>
        <v>4692</v>
      </c>
      <c r="F87" s="1056">
        <f>E87/D87*100</f>
        <v>97.75</v>
      </c>
      <c r="G87" s="1054">
        <v>4376</v>
      </c>
      <c r="H87" s="1005">
        <f t="shared" si="7"/>
        <v>7.221206581352831</v>
      </c>
      <c r="I87" s="1111"/>
      <c r="J87" s="1111"/>
      <c r="K87" s="1111"/>
      <c r="L87" s="1111"/>
      <c r="M87" s="1111"/>
      <c r="N87" s="1111"/>
      <c r="O87" s="1111"/>
      <c r="P87" s="1111"/>
      <c r="Q87" s="1111"/>
      <c r="R87" s="1111"/>
      <c r="S87" s="1111"/>
      <c r="T87" s="1111"/>
      <c r="U87" s="1111"/>
      <c r="V87" s="1111"/>
      <c r="W87" s="1111"/>
      <c r="X87" s="1111"/>
      <c r="Y87" s="1111"/>
    </row>
    <row r="88" spans="1:25" s="774" customFormat="1" ht="22.5" customHeight="1">
      <c r="A88" s="943">
        <v>3</v>
      </c>
      <c r="B88" s="1051" t="s">
        <v>159</v>
      </c>
      <c r="C88" s="943" t="s">
        <v>354</v>
      </c>
      <c r="D88" s="1080">
        <f>VSATTP!N31</f>
        <v>2404</v>
      </c>
      <c r="E88" s="2032">
        <f>VSATTP!O31</f>
        <v>2335</v>
      </c>
      <c r="F88" s="1056">
        <f>E88/D88*100</f>
        <v>97.12978369384359</v>
      </c>
      <c r="G88" s="1054">
        <v>2209</v>
      </c>
      <c r="H88" s="1005">
        <f t="shared" si="7"/>
        <v>5.703938433680406</v>
      </c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</row>
    <row r="89" spans="1:25" s="774" customFormat="1" ht="22.5" customHeight="1">
      <c r="A89" s="943">
        <v>4</v>
      </c>
      <c r="B89" s="1051" t="s">
        <v>367</v>
      </c>
      <c r="C89" s="943" t="s">
        <v>354</v>
      </c>
      <c r="D89" s="1080"/>
      <c r="E89" s="2032">
        <f>VSATTP!T31</f>
        <v>140</v>
      </c>
      <c r="F89" s="1056"/>
      <c r="G89" s="1081">
        <v>196</v>
      </c>
      <c r="H89" s="1005">
        <f t="shared" si="7"/>
        <v>-28.57142857142857</v>
      </c>
      <c r="I89" s="1111"/>
      <c r="J89" s="1111"/>
      <c r="K89" s="1111"/>
      <c r="L89" s="1111"/>
      <c r="M89" s="1111"/>
      <c r="N89" s="1111"/>
      <c r="O89" s="1111"/>
      <c r="P89" s="1111"/>
      <c r="Q89" s="1111"/>
      <c r="R89" s="1111"/>
      <c r="S89" s="1111"/>
      <c r="T89" s="1111"/>
      <c r="U89" s="1111"/>
      <c r="V89" s="1111"/>
      <c r="W89" s="1111"/>
      <c r="X89" s="1111"/>
      <c r="Y89" s="1111"/>
    </row>
    <row r="90" spans="1:25" s="774" customFormat="1" ht="22.5" customHeight="1">
      <c r="A90" s="943">
        <v>6</v>
      </c>
      <c r="B90" s="1051" t="s">
        <v>475</v>
      </c>
      <c r="C90" s="943" t="s">
        <v>354</v>
      </c>
      <c r="D90" s="1080">
        <f>VSATTP!K31</f>
        <v>130</v>
      </c>
      <c r="E90" s="2032">
        <f>VSATTP!L31</f>
        <v>144</v>
      </c>
      <c r="F90" s="1056">
        <f>E90/D90*100</f>
        <v>110.76923076923077</v>
      </c>
      <c r="G90" s="1081">
        <v>121</v>
      </c>
      <c r="H90" s="1005">
        <f t="shared" si="7"/>
        <v>19.00826446280992</v>
      </c>
      <c r="I90" s="1111"/>
      <c r="J90" s="1139"/>
      <c r="K90" s="1111"/>
      <c r="L90" s="1111"/>
      <c r="M90" s="1111"/>
      <c r="N90" s="1111"/>
      <c r="O90" s="1111"/>
      <c r="P90" s="1111"/>
      <c r="Q90" s="1111"/>
      <c r="R90" s="1111"/>
      <c r="S90" s="1111"/>
      <c r="T90" s="1111"/>
      <c r="U90" s="1111"/>
      <c r="V90" s="1111"/>
      <c r="W90" s="1111"/>
      <c r="X90" s="1111"/>
      <c r="Y90" s="1111"/>
    </row>
    <row r="91" spans="1:25" s="774" customFormat="1" ht="22.5" customHeight="1">
      <c r="A91" s="943">
        <v>7</v>
      </c>
      <c r="B91" s="1051" t="s">
        <v>368</v>
      </c>
      <c r="C91" s="943" t="s">
        <v>596</v>
      </c>
      <c r="D91" s="1080">
        <f>VSATTP!F31</f>
        <v>10</v>
      </c>
      <c r="E91" s="2032">
        <f>VSATTP!G31</f>
        <v>6</v>
      </c>
      <c r="F91" s="1056">
        <f>E91/D91*100</f>
        <v>60</v>
      </c>
      <c r="G91" s="1054">
        <v>4</v>
      </c>
      <c r="H91" s="1005">
        <f t="shared" si="7"/>
        <v>50</v>
      </c>
      <c r="I91" s="1111"/>
      <c r="J91" s="1111"/>
      <c r="K91" s="1111"/>
      <c r="L91" s="1111"/>
      <c r="M91" s="1111"/>
      <c r="N91" s="1111"/>
      <c r="O91" s="1111"/>
      <c r="P91" s="1111"/>
      <c r="Q91" s="1111"/>
      <c r="R91" s="1111"/>
      <c r="S91" s="1111"/>
      <c r="T91" s="1111"/>
      <c r="U91" s="1111"/>
      <c r="V91" s="1111"/>
      <c r="W91" s="1111"/>
      <c r="X91" s="1111"/>
      <c r="Y91" s="1111"/>
    </row>
    <row r="92" spans="1:25" s="774" customFormat="1" ht="22.5" customHeight="1">
      <c r="A92" s="943"/>
      <c r="B92" s="1057" t="s">
        <v>827</v>
      </c>
      <c r="C92" s="943" t="s">
        <v>311</v>
      </c>
      <c r="D92" s="1080"/>
      <c r="E92" s="2036">
        <f>VSATTP!I31</f>
        <v>43</v>
      </c>
      <c r="F92" s="1082"/>
      <c r="G92" s="1067">
        <v>43</v>
      </c>
      <c r="H92" s="1005">
        <f t="shared" si="7"/>
        <v>0</v>
      </c>
      <c r="I92" s="1111"/>
      <c r="J92" s="1111"/>
      <c r="K92" s="1111"/>
      <c r="L92" s="1111"/>
      <c r="M92" s="1111"/>
      <c r="N92" s="1111"/>
      <c r="O92" s="1111"/>
      <c r="P92" s="1111"/>
      <c r="Q92" s="1111"/>
      <c r="R92" s="1111"/>
      <c r="S92" s="1111"/>
      <c r="T92" s="1111"/>
      <c r="U92" s="1111"/>
      <c r="V92" s="1111"/>
      <c r="W92" s="1111"/>
      <c r="X92" s="1111"/>
      <c r="Y92" s="1111"/>
    </row>
    <row r="93" spans="1:25" s="774" customFormat="1" ht="22.5" customHeight="1">
      <c r="A93" s="943"/>
      <c r="B93" s="1057" t="s">
        <v>828</v>
      </c>
      <c r="C93" s="943" t="s">
        <v>311</v>
      </c>
      <c r="D93" s="1080"/>
      <c r="E93" s="2027">
        <f>VSATTP!J31</f>
        <v>0</v>
      </c>
      <c r="F93" s="1082"/>
      <c r="G93" s="1067">
        <v>1</v>
      </c>
      <c r="H93" s="1005"/>
      <c r="I93" s="1111"/>
      <c r="J93" s="1111"/>
      <c r="K93" s="1111"/>
      <c r="L93" s="1111"/>
      <c r="M93" s="1111"/>
      <c r="N93" s="1111"/>
      <c r="O93" s="1111"/>
      <c r="P93" s="1111"/>
      <c r="Q93" s="1111"/>
      <c r="R93" s="1111"/>
      <c r="S93" s="1111"/>
      <c r="T93" s="1111"/>
      <c r="U93" s="1111"/>
      <c r="V93" s="1111"/>
      <c r="W93" s="1111"/>
      <c r="X93" s="1111"/>
      <c r="Y93" s="1111"/>
    </row>
    <row r="94" spans="1:9" s="774" customFormat="1" ht="20.25" customHeight="1">
      <c r="A94" s="1037" t="s">
        <v>355</v>
      </c>
      <c r="B94" s="1613" t="s">
        <v>369</v>
      </c>
      <c r="C94" s="1613"/>
      <c r="D94" s="1613"/>
      <c r="E94" s="1613"/>
      <c r="F94" s="1613"/>
      <c r="G94" s="1613"/>
      <c r="H94" s="1613"/>
      <c r="I94" s="1111"/>
    </row>
    <row r="95" spans="1:9" s="774" customFormat="1" ht="21" customHeight="1">
      <c r="A95" s="943">
        <v>1</v>
      </c>
      <c r="B95" s="1032" t="s">
        <v>328</v>
      </c>
      <c r="C95" s="943" t="s">
        <v>737</v>
      </c>
      <c r="D95" s="943">
        <f>'[2]TH 2T'!D159</f>
        <v>45</v>
      </c>
      <c r="E95" s="2023">
        <v>45</v>
      </c>
      <c r="F95" s="1056">
        <f>E95/D95*100</f>
        <v>100</v>
      </c>
      <c r="G95" s="1083">
        <v>45</v>
      </c>
      <c r="H95" s="1005">
        <f aca="true" t="shared" si="8" ref="H95:H117">E95/G95*100-100</f>
        <v>0</v>
      </c>
      <c r="I95" s="1140"/>
    </row>
    <row r="96" spans="1:9" s="774" customFormat="1" ht="23.25" customHeight="1">
      <c r="A96" s="943">
        <v>2</v>
      </c>
      <c r="B96" s="1032" t="s">
        <v>455</v>
      </c>
      <c r="C96" s="943" t="s">
        <v>311</v>
      </c>
      <c r="D96" s="943"/>
      <c r="E96" s="2037">
        <f>E97+E98</f>
        <v>22</v>
      </c>
      <c r="F96" s="1056"/>
      <c r="G96" s="1083">
        <f>G97+G98</f>
        <v>37</v>
      </c>
      <c r="H96" s="1005">
        <f t="shared" si="8"/>
        <v>-40.54054054054054</v>
      </c>
      <c r="I96" s="1140"/>
    </row>
    <row r="97" spans="1:9" s="774" customFormat="1" ht="23.25" customHeight="1">
      <c r="A97" s="943"/>
      <c r="B97" s="1060" t="s">
        <v>444</v>
      </c>
      <c r="C97" s="943"/>
      <c r="D97" s="943"/>
      <c r="E97" s="2038">
        <f>'PC HIV'!E14</f>
        <v>22</v>
      </c>
      <c r="F97" s="1056"/>
      <c r="G97" s="1082">
        <v>37</v>
      </c>
      <c r="H97" s="1005">
        <f t="shared" si="8"/>
        <v>-40.54054054054054</v>
      </c>
      <c r="I97" s="1140"/>
    </row>
    <row r="98" spans="1:9" s="774" customFormat="1" ht="23.25" customHeight="1">
      <c r="A98" s="943"/>
      <c r="B98" s="1060" t="s">
        <v>445</v>
      </c>
      <c r="C98" s="943"/>
      <c r="D98" s="943"/>
      <c r="E98" s="2027">
        <v>0</v>
      </c>
      <c r="F98" s="1053"/>
      <c r="G98" s="1027">
        <v>0</v>
      </c>
      <c r="H98" s="1005"/>
      <c r="I98" s="1140"/>
    </row>
    <row r="99" spans="1:31" s="774" customFormat="1" ht="23.25" customHeight="1">
      <c r="A99" s="943">
        <v>3</v>
      </c>
      <c r="B99" s="1032" t="s">
        <v>370</v>
      </c>
      <c r="C99" s="950" t="s">
        <v>357</v>
      </c>
      <c r="D99" s="1084">
        <v>0</v>
      </c>
      <c r="E99" s="2039">
        <v>0</v>
      </c>
      <c r="F99" s="1053">
        <v>0</v>
      </c>
      <c r="G99" s="1053">
        <v>0</v>
      </c>
      <c r="H99" s="1053">
        <v>0</v>
      </c>
      <c r="I99" s="1140"/>
      <c r="AE99" s="1113"/>
    </row>
    <row r="100" spans="1:9" s="774" customFormat="1" ht="23.25" customHeight="1">
      <c r="A100" s="943">
        <v>4</v>
      </c>
      <c r="B100" s="1032" t="s">
        <v>536</v>
      </c>
      <c r="C100" s="950" t="s">
        <v>357</v>
      </c>
      <c r="D100" s="1084">
        <v>3200</v>
      </c>
      <c r="E100" s="2032">
        <v>16934</v>
      </c>
      <c r="F100" s="1056">
        <f>E100/D100*100</f>
        <v>529.1875</v>
      </c>
      <c r="G100" s="1054">
        <v>24075</v>
      </c>
      <c r="H100" s="1005">
        <f t="shared" si="8"/>
        <v>-29.661474558670818</v>
      </c>
      <c r="I100" s="1140"/>
    </row>
    <row r="101" spans="1:9" s="774" customFormat="1" ht="23.25" customHeight="1">
      <c r="A101" s="943">
        <v>5</v>
      </c>
      <c r="B101" s="1032" t="s">
        <v>371</v>
      </c>
      <c r="C101" s="950" t="s">
        <v>357</v>
      </c>
      <c r="D101" s="1084">
        <v>2000</v>
      </c>
      <c r="E101" s="2032">
        <v>5441</v>
      </c>
      <c r="F101" s="1056">
        <f>E101/D101*100</f>
        <v>272.05</v>
      </c>
      <c r="G101" s="1054">
        <v>5118</v>
      </c>
      <c r="H101" s="1005">
        <f t="shared" si="8"/>
        <v>6.311059007424774</v>
      </c>
      <c r="I101" s="1140"/>
    </row>
    <row r="102" spans="1:9" s="774" customFormat="1" ht="23.25" customHeight="1">
      <c r="A102" s="943">
        <v>6</v>
      </c>
      <c r="B102" s="1032" t="s">
        <v>372</v>
      </c>
      <c r="C102" s="943" t="s">
        <v>311</v>
      </c>
      <c r="D102" s="943"/>
      <c r="E102" s="2023">
        <f>'PC HIV'!H14</f>
        <v>6</v>
      </c>
      <c r="F102" s="1084">
        <v>0</v>
      </c>
      <c r="G102" s="1054">
        <v>4</v>
      </c>
      <c r="H102" s="1084">
        <v>0</v>
      </c>
      <c r="I102" s="1140"/>
    </row>
    <row r="103" spans="1:9" s="774" customFormat="1" ht="23.25" customHeight="1">
      <c r="A103" s="943">
        <v>7</v>
      </c>
      <c r="B103" s="1032" t="s">
        <v>914</v>
      </c>
      <c r="C103" s="943" t="s">
        <v>311</v>
      </c>
      <c r="D103" s="943"/>
      <c r="E103" s="2023">
        <f>'PC HIV'!K14</f>
        <v>58</v>
      </c>
      <c r="F103" s="950"/>
      <c r="G103" s="1054">
        <v>38</v>
      </c>
      <c r="H103" s="1084">
        <v>0</v>
      </c>
      <c r="I103" s="1140"/>
    </row>
    <row r="104" spans="1:9" s="774" customFormat="1" ht="23.25" customHeight="1">
      <c r="A104" s="943">
        <v>8</v>
      </c>
      <c r="B104" s="1032" t="s">
        <v>373</v>
      </c>
      <c r="C104" s="943" t="s">
        <v>311</v>
      </c>
      <c r="D104" s="943"/>
      <c r="E104" s="2023">
        <f>'PC HIV'!I14</f>
        <v>906</v>
      </c>
      <c r="F104" s="950"/>
      <c r="G104" s="1079">
        <v>909</v>
      </c>
      <c r="H104" s="1005">
        <f t="shared" si="8"/>
        <v>-0.33003300330032914</v>
      </c>
      <c r="I104" s="1140"/>
    </row>
    <row r="105" spans="1:9" s="774" customFormat="1" ht="33" customHeight="1">
      <c r="A105" s="943">
        <v>9</v>
      </c>
      <c r="B105" s="1032" t="s">
        <v>451</v>
      </c>
      <c r="C105" s="943" t="s">
        <v>311</v>
      </c>
      <c r="D105" s="1084"/>
      <c r="E105" s="2040">
        <f>'PC HIV'!C14</f>
        <v>2539</v>
      </c>
      <c r="F105" s="1084"/>
      <c r="G105" s="1078">
        <v>2515</v>
      </c>
      <c r="H105" s="1005">
        <f t="shared" si="8"/>
        <v>0.9542743538767411</v>
      </c>
      <c r="I105" s="1140"/>
    </row>
    <row r="106" spans="1:9" s="774" customFormat="1" ht="30.75" customHeight="1">
      <c r="A106" s="943">
        <v>10</v>
      </c>
      <c r="B106" s="1032" t="s">
        <v>450</v>
      </c>
      <c r="C106" s="943" t="s">
        <v>311</v>
      </c>
      <c r="D106" s="943"/>
      <c r="E106" s="2041">
        <f>'PC HIV'!F14</f>
        <v>871</v>
      </c>
      <c r="F106" s="943"/>
      <c r="G106" s="1085">
        <v>865</v>
      </c>
      <c r="H106" s="1005">
        <f t="shared" si="8"/>
        <v>0.693641618497125</v>
      </c>
      <c r="I106" s="1140"/>
    </row>
    <row r="107" spans="1:9" s="774" customFormat="1" ht="22.5" customHeight="1">
      <c r="A107" s="1048" t="s">
        <v>356</v>
      </c>
      <c r="B107" s="1615" t="s">
        <v>829</v>
      </c>
      <c r="C107" s="1615"/>
      <c r="D107" s="1615"/>
      <c r="E107" s="1615"/>
      <c r="F107" s="1615"/>
      <c r="G107" s="1615"/>
      <c r="H107" s="1615"/>
      <c r="I107" s="1140"/>
    </row>
    <row r="108" spans="1:11" s="774" customFormat="1" ht="22.5" customHeight="1">
      <c r="A108" s="950">
        <v>1</v>
      </c>
      <c r="B108" s="1032" t="s">
        <v>374</v>
      </c>
      <c r="C108" s="950" t="s">
        <v>67</v>
      </c>
      <c r="D108" s="950">
        <v>0.2</v>
      </c>
      <c r="E108" s="2041">
        <v>0.2</v>
      </c>
      <c r="F108" s="1051"/>
      <c r="G108" s="943">
        <v>0.2</v>
      </c>
      <c r="H108" s="1051"/>
      <c r="I108" s="1140"/>
      <c r="K108" s="774" t="s">
        <v>655</v>
      </c>
    </row>
    <row r="109" spans="1:9" s="774" customFormat="1" ht="22.5" customHeight="1">
      <c r="A109" s="950">
        <v>2</v>
      </c>
      <c r="B109" s="1086" t="s">
        <v>375</v>
      </c>
      <c r="C109" s="950" t="s">
        <v>0</v>
      </c>
      <c r="D109" s="1056">
        <v>77</v>
      </c>
      <c r="E109" s="2042">
        <f>F110</f>
        <v>83.66904035266191</v>
      </c>
      <c r="F109" s="1051"/>
      <c r="G109" s="943">
        <v>73.4</v>
      </c>
      <c r="H109" s="1051"/>
      <c r="I109" s="1140"/>
    </row>
    <row r="110" spans="1:9" s="1114" customFormat="1" ht="33" customHeight="1">
      <c r="A110" s="1048">
        <v>3</v>
      </c>
      <c r="B110" s="1087" t="s">
        <v>819</v>
      </c>
      <c r="C110" s="1048"/>
      <c r="D110" s="1088">
        <f>SUM(D111:D118)</f>
        <v>29490</v>
      </c>
      <c r="E110" s="2043">
        <f>E111+E114+E115+E116+E117+E118</f>
        <v>24674</v>
      </c>
      <c r="F110" s="999">
        <f>E110/D110*100</f>
        <v>83.66904035266191</v>
      </c>
      <c r="G110" s="1089">
        <f>G111+G114+G115+G116+G117+G118</f>
        <v>23002</v>
      </c>
      <c r="H110" s="1005">
        <f t="shared" si="8"/>
        <v>7.268933136249018</v>
      </c>
      <c r="I110" s="1141"/>
    </row>
    <row r="111" spans="1:9" s="774" customFormat="1" ht="21" customHeight="1">
      <c r="A111" s="950"/>
      <c r="B111" s="1090" t="s">
        <v>783</v>
      </c>
      <c r="C111" s="950"/>
      <c r="D111" s="1053"/>
      <c r="E111" s="2044">
        <f>E112+E113</f>
        <v>34</v>
      </c>
      <c r="F111" s="1039"/>
      <c r="G111" s="1091">
        <f>G112+G113</f>
        <v>35</v>
      </c>
      <c r="H111" s="1005">
        <f t="shared" si="8"/>
        <v>-2.857142857142861</v>
      </c>
      <c r="I111" s="1140"/>
    </row>
    <row r="112" spans="1:9" s="774" customFormat="1" ht="21" customHeight="1">
      <c r="A112" s="950"/>
      <c r="B112" s="1092" t="s">
        <v>784</v>
      </c>
      <c r="C112" s="950" t="s">
        <v>309</v>
      </c>
      <c r="D112" s="1093"/>
      <c r="E112" s="2045">
        <v>34</v>
      </c>
      <c r="F112" s="1061"/>
      <c r="G112" s="1094">
        <v>35</v>
      </c>
      <c r="H112" s="1005">
        <f t="shared" si="8"/>
        <v>-2.857142857142861</v>
      </c>
      <c r="I112" s="1140"/>
    </row>
    <row r="113" spans="1:9" s="774" customFormat="1" ht="21" customHeight="1">
      <c r="A113" s="950"/>
      <c r="B113" s="1092" t="s">
        <v>785</v>
      </c>
      <c r="C113" s="950" t="s">
        <v>309</v>
      </c>
      <c r="D113" s="1093"/>
      <c r="E113" s="2045">
        <v>0</v>
      </c>
      <c r="F113" s="1093"/>
      <c r="G113" s="1093">
        <v>0</v>
      </c>
      <c r="H113" s="1093">
        <v>0</v>
      </c>
      <c r="I113" s="1140"/>
    </row>
    <row r="114" spans="1:9" s="774" customFormat="1" ht="21" customHeight="1">
      <c r="A114" s="950"/>
      <c r="B114" s="1090" t="s">
        <v>786</v>
      </c>
      <c r="C114" s="950" t="s">
        <v>309</v>
      </c>
      <c r="D114" s="1053">
        <v>6780</v>
      </c>
      <c r="E114" s="2032">
        <v>4397</v>
      </c>
      <c r="F114" s="1005">
        <f>E114/D114*100</f>
        <v>64.85250737463126</v>
      </c>
      <c r="G114" s="1054">
        <v>4370</v>
      </c>
      <c r="H114" s="1005">
        <f t="shared" si="8"/>
        <v>0.6178489702517282</v>
      </c>
      <c r="I114" s="1140"/>
    </row>
    <row r="115" spans="1:9" s="774" customFormat="1" ht="21" customHeight="1">
      <c r="A115" s="950"/>
      <c r="B115" s="1090" t="s">
        <v>787</v>
      </c>
      <c r="C115" s="950" t="s">
        <v>309</v>
      </c>
      <c r="D115" s="1053">
        <v>8750</v>
      </c>
      <c r="E115" s="2032">
        <v>7353</v>
      </c>
      <c r="F115" s="1005">
        <f>E115/D115*100</f>
        <v>84.03428571428572</v>
      </c>
      <c r="G115" s="1054">
        <v>6588</v>
      </c>
      <c r="H115" s="1005">
        <f t="shared" si="8"/>
        <v>11.612021857923494</v>
      </c>
      <c r="I115" s="1140"/>
    </row>
    <row r="116" spans="1:9" s="774" customFormat="1" ht="21" customHeight="1">
      <c r="A116" s="950"/>
      <c r="B116" s="1090" t="s">
        <v>788</v>
      </c>
      <c r="C116" s="950" t="s">
        <v>309</v>
      </c>
      <c r="D116" s="1053">
        <v>9720</v>
      </c>
      <c r="E116" s="2032">
        <v>10567</v>
      </c>
      <c r="F116" s="1005">
        <f>E116/D116*100</f>
        <v>108.71399176954732</v>
      </c>
      <c r="G116" s="1054">
        <v>8532</v>
      </c>
      <c r="H116" s="1005">
        <f t="shared" si="8"/>
        <v>23.85138302859822</v>
      </c>
      <c r="I116" s="1140"/>
    </row>
    <row r="117" spans="1:9" s="774" customFormat="1" ht="21" customHeight="1">
      <c r="A117" s="950"/>
      <c r="B117" s="1090" t="s">
        <v>790</v>
      </c>
      <c r="C117" s="950" t="s">
        <v>309</v>
      </c>
      <c r="D117" s="1053">
        <v>3950</v>
      </c>
      <c r="E117" s="2032">
        <v>2131</v>
      </c>
      <c r="F117" s="1005">
        <f>E117/D117*100</f>
        <v>53.949367088607595</v>
      </c>
      <c r="G117" s="1054">
        <v>3225</v>
      </c>
      <c r="H117" s="1005">
        <f t="shared" si="8"/>
        <v>-33.92248062015504</v>
      </c>
      <c r="I117" s="1140"/>
    </row>
    <row r="118" spans="1:9" s="774" customFormat="1" ht="21" customHeight="1">
      <c r="A118" s="950"/>
      <c r="B118" s="1090" t="s">
        <v>789</v>
      </c>
      <c r="C118" s="950" t="s">
        <v>309</v>
      </c>
      <c r="D118" s="1053">
        <v>290</v>
      </c>
      <c r="E118" s="2032">
        <v>192</v>
      </c>
      <c r="F118" s="1005">
        <f>E118/D118*100</f>
        <v>66.20689655172414</v>
      </c>
      <c r="G118" s="1054">
        <v>252</v>
      </c>
      <c r="H118" s="1027">
        <v>0</v>
      </c>
      <c r="I118" s="1140"/>
    </row>
    <row r="119" spans="1:9" s="774" customFormat="1" ht="21" customHeight="1">
      <c r="A119" s="1095"/>
      <c r="B119" s="1086" t="s">
        <v>927</v>
      </c>
      <c r="C119" s="950" t="s">
        <v>309</v>
      </c>
      <c r="D119" s="950"/>
      <c r="E119" s="2027">
        <v>0</v>
      </c>
      <c r="F119" s="1027">
        <v>0</v>
      </c>
      <c r="G119" s="1027">
        <v>0</v>
      </c>
      <c r="H119" s="1027">
        <v>0</v>
      </c>
      <c r="I119" s="1140"/>
    </row>
    <row r="120" spans="1:9" s="774" customFormat="1" ht="22.5" customHeight="1">
      <c r="A120" s="1037" t="s">
        <v>358</v>
      </c>
      <c r="B120" s="1615" t="s">
        <v>830</v>
      </c>
      <c r="C120" s="1615"/>
      <c r="D120" s="1615"/>
      <c r="E120" s="1615"/>
      <c r="F120" s="1615"/>
      <c r="G120" s="1615"/>
      <c r="H120" s="1615"/>
      <c r="I120" s="1140"/>
    </row>
    <row r="121" spans="1:9" s="774" customFormat="1" ht="21.75" customHeight="1">
      <c r="A121" s="943"/>
      <c r="B121" s="1096" t="s">
        <v>377</v>
      </c>
      <c r="C121" s="943"/>
      <c r="D121" s="1097">
        <f>SUM(D122:D127)</f>
        <v>830</v>
      </c>
      <c r="E121" s="2046">
        <f>SUM(E122:E127)</f>
        <v>810</v>
      </c>
      <c r="F121" s="1098">
        <f>E121/D121*100</f>
        <v>97.59036144578313</v>
      </c>
      <c r="G121" s="1089">
        <f>SUM(G122:G127)</f>
        <v>888</v>
      </c>
      <c r="H121" s="1005">
        <f>E121/G121*100-100</f>
        <v>-8.78378378378379</v>
      </c>
      <c r="I121" s="1140"/>
    </row>
    <row r="122" spans="1:9" s="774" customFormat="1" ht="21.75" customHeight="1">
      <c r="A122" s="943">
        <v>1</v>
      </c>
      <c r="B122" s="1096" t="s">
        <v>397</v>
      </c>
      <c r="C122" s="950" t="s">
        <v>311</v>
      </c>
      <c r="D122" s="943">
        <v>220</v>
      </c>
      <c r="E122" s="2041">
        <v>202</v>
      </c>
      <c r="F122" s="1098">
        <f aca="true" t="shared" si="9" ref="F122:F127">E122/D122*100</f>
        <v>91.81818181818183</v>
      </c>
      <c r="G122" s="950">
        <v>284</v>
      </c>
      <c r="H122" s="1005">
        <f>E122/G122*100-100</f>
        <v>-28.873239436619713</v>
      </c>
      <c r="I122" s="1140"/>
    </row>
    <row r="123" spans="1:9" s="774" customFormat="1" ht="21.75" customHeight="1">
      <c r="A123" s="943">
        <v>2</v>
      </c>
      <c r="B123" s="1096" t="s">
        <v>476</v>
      </c>
      <c r="C123" s="950" t="s">
        <v>311</v>
      </c>
      <c r="D123" s="1027">
        <v>0</v>
      </c>
      <c r="E123" s="2041">
        <v>6</v>
      </c>
      <c r="F123" s="1027">
        <v>0</v>
      </c>
      <c r="G123" s="1027">
        <v>0</v>
      </c>
      <c r="H123" s="1027">
        <v>0</v>
      </c>
      <c r="I123" s="1140"/>
    </row>
    <row r="124" spans="1:9" s="774" customFormat="1" ht="21.75" customHeight="1">
      <c r="A124" s="943">
        <v>3</v>
      </c>
      <c r="B124" s="1096" t="s">
        <v>437</v>
      </c>
      <c r="C124" s="950" t="s">
        <v>311</v>
      </c>
      <c r="D124" s="943">
        <v>500</v>
      </c>
      <c r="E124" s="2041">
        <v>484</v>
      </c>
      <c r="F124" s="1098">
        <f t="shared" si="9"/>
        <v>96.8</v>
      </c>
      <c r="G124" s="950">
        <v>507</v>
      </c>
      <c r="H124" s="1005">
        <f>E124/G124*100-100</f>
        <v>-4.5364891518737664</v>
      </c>
      <c r="I124" s="1140"/>
    </row>
    <row r="125" spans="1:9" s="774" customFormat="1" ht="21.75" customHeight="1">
      <c r="A125" s="943">
        <v>4</v>
      </c>
      <c r="B125" s="1096" t="s">
        <v>832</v>
      </c>
      <c r="C125" s="950" t="s">
        <v>311</v>
      </c>
      <c r="D125" s="943">
        <v>50</v>
      </c>
      <c r="E125" s="2041">
        <v>82</v>
      </c>
      <c r="F125" s="1098">
        <f t="shared" si="9"/>
        <v>164</v>
      </c>
      <c r="G125" s="950">
        <v>59</v>
      </c>
      <c r="H125" s="1005">
        <f>E125/G125*100-100</f>
        <v>38.98305084745763</v>
      </c>
      <c r="I125" s="1140"/>
    </row>
    <row r="126" spans="1:9" s="774" customFormat="1" ht="21.75" customHeight="1">
      <c r="A126" s="943">
        <v>5</v>
      </c>
      <c r="B126" s="1096" t="s">
        <v>833</v>
      </c>
      <c r="C126" s="950" t="s">
        <v>311</v>
      </c>
      <c r="D126" s="943">
        <v>10</v>
      </c>
      <c r="E126" s="2041">
        <v>25</v>
      </c>
      <c r="F126" s="1098">
        <f t="shared" si="9"/>
        <v>250</v>
      </c>
      <c r="G126" s="950">
        <v>30</v>
      </c>
      <c r="H126" s="1005">
        <f>E126/G126*100-100</f>
        <v>-16.666666666666657</v>
      </c>
      <c r="I126" s="1140"/>
    </row>
    <row r="127" spans="1:9" s="774" customFormat="1" ht="21.75" customHeight="1">
      <c r="A127" s="943">
        <v>6</v>
      </c>
      <c r="B127" s="1096" t="s">
        <v>398</v>
      </c>
      <c r="C127" s="950" t="s">
        <v>311</v>
      </c>
      <c r="D127" s="950">
        <v>50</v>
      </c>
      <c r="E127" s="2041">
        <v>11</v>
      </c>
      <c r="F127" s="1098">
        <f t="shared" si="9"/>
        <v>22</v>
      </c>
      <c r="G127" s="950">
        <v>8</v>
      </c>
      <c r="H127" s="1005">
        <f>E127/G127*100-100</f>
        <v>37.5</v>
      </c>
      <c r="I127" s="1140"/>
    </row>
    <row r="128" spans="1:9" s="774" customFormat="1" ht="31.5" customHeight="1">
      <c r="A128" s="1048" t="s">
        <v>183</v>
      </c>
      <c r="B128" s="1099" t="s">
        <v>415</v>
      </c>
      <c r="C128" s="1614"/>
      <c r="D128" s="1614"/>
      <c r="E128" s="1614"/>
      <c r="F128" s="1614"/>
      <c r="G128" s="1614"/>
      <c r="H128" s="1614"/>
      <c r="I128" s="1140"/>
    </row>
    <row r="129" spans="1:9" s="774" customFormat="1" ht="24" customHeight="1">
      <c r="A129" s="1612">
        <v>1</v>
      </c>
      <c r="B129" s="1050" t="s">
        <v>839</v>
      </c>
      <c r="C129" s="1048" t="s">
        <v>842</v>
      </c>
      <c r="D129" s="1049">
        <f>SUM(D130:D133)</f>
        <v>3235</v>
      </c>
      <c r="E129" s="2047">
        <f>SUM(E130:E133)</f>
        <v>3235</v>
      </c>
      <c r="F129" s="1100">
        <f aca="true" t="shared" si="10" ref="F129:F142">E129/D129*100</f>
        <v>100</v>
      </c>
      <c r="G129" s="1101">
        <f>SUM(G130:G133)</f>
        <v>3195</v>
      </c>
      <c r="H129" s="999">
        <f>E129/G129*100-100</f>
        <v>1.251956181533643</v>
      </c>
      <c r="I129" s="1140"/>
    </row>
    <row r="130" spans="1:9" s="774" customFormat="1" ht="24.75" customHeight="1">
      <c r="A130" s="1612"/>
      <c r="B130" s="1051" t="s">
        <v>597</v>
      </c>
      <c r="C130" s="950" t="s">
        <v>842</v>
      </c>
      <c r="D130" s="1053">
        <v>1250</v>
      </c>
      <c r="E130" s="2027">
        <f>'Dieu tri 12T'!C6</f>
        <v>1250</v>
      </c>
      <c r="F130" s="1102">
        <f t="shared" si="10"/>
        <v>100</v>
      </c>
      <c r="G130" s="1027">
        <v>1250</v>
      </c>
      <c r="H130" s="1005">
        <f>E130/G130*100-100</f>
        <v>0</v>
      </c>
      <c r="I130" s="1140"/>
    </row>
    <row r="131" spans="1:10" s="774" customFormat="1" ht="24.75" customHeight="1">
      <c r="A131" s="1612"/>
      <c r="B131" s="1051" t="s">
        <v>753</v>
      </c>
      <c r="C131" s="950" t="s">
        <v>842</v>
      </c>
      <c r="D131" s="1053">
        <f>E131</f>
        <v>1150</v>
      </c>
      <c r="E131" s="2027">
        <f>'Dieu tri 12T'!C7</f>
        <v>1150</v>
      </c>
      <c r="F131" s="1102">
        <f t="shared" si="10"/>
        <v>100</v>
      </c>
      <c r="G131" s="1027">
        <v>1100</v>
      </c>
      <c r="H131" s="1005">
        <f>E131/G131*100-100</f>
        <v>4.545454545454547</v>
      </c>
      <c r="I131" s="1140"/>
      <c r="J131" s="1121"/>
    </row>
    <row r="132" spans="1:9" s="774" customFormat="1" ht="24.75" customHeight="1">
      <c r="A132" s="1612"/>
      <c r="B132" s="1051" t="s">
        <v>598</v>
      </c>
      <c r="C132" s="950" t="s">
        <v>842</v>
      </c>
      <c r="D132" s="1053">
        <v>190</v>
      </c>
      <c r="E132" s="2027">
        <f>'Dieu tri 12T'!C8</f>
        <v>190</v>
      </c>
      <c r="F132" s="1102">
        <f t="shared" si="10"/>
        <v>100</v>
      </c>
      <c r="G132" s="1027">
        <v>190</v>
      </c>
      <c r="H132" s="1005">
        <f>E132/G132*100-100</f>
        <v>0</v>
      </c>
      <c r="I132" s="1140"/>
    </row>
    <row r="133" spans="1:10" s="774" customFormat="1" ht="24.75" customHeight="1">
      <c r="A133" s="1612"/>
      <c r="B133" s="1051" t="s">
        <v>599</v>
      </c>
      <c r="C133" s="950" t="s">
        <v>842</v>
      </c>
      <c r="D133" s="1053">
        <v>645</v>
      </c>
      <c r="E133" s="2027">
        <f>'Dieu tri 12T'!C9</f>
        <v>645</v>
      </c>
      <c r="F133" s="1102">
        <f t="shared" si="10"/>
        <v>100</v>
      </c>
      <c r="G133" s="1027">
        <v>655</v>
      </c>
      <c r="H133" s="1005">
        <f>E133/G133*100-100</f>
        <v>-1.5267175572519136</v>
      </c>
      <c r="I133" s="1115"/>
      <c r="J133" s="1111"/>
    </row>
    <row r="134" spans="1:33" s="774" customFormat="1" ht="24.75" customHeight="1">
      <c r="A134" s="1612">
        <v>2</v>
      </c>
      <c r="B134" s="1099" t="s">
        <v>838</v>
      </c>
      <c r="C134" s="1037" t="s">
        <v>748</v>
      </c>
      <c r="D134" s="1088">
        <f>SUM(D135:D138)</f>
        <v>1404000</v>
      </c>
      <c r="E134" s="2043">
        <f>SUM(E135:E138)</f>
        <v>1104133</v>
      </c>
      <c r="F134" s="1103">
        <f t="shared" si="10"/>
        <v>78.64195156695156</v>
      </c>
      <c r="G134" s="1088">
        <f>SUM(G135:G138)</f>
        <v>1093316</v>
      </c>
      <c r="H134" s="999">
        <f aca="true" t="shared" si="11" ref="H134:H176">E134/G134*100-100</f>
        <v>0.9893754413179607</v>
      </c>
      <c r="I134" s="1115"/>
      <c r="J134" s="1116"/>
      <c r="K134" s="1117"/>
      <c r="L134" s="1118"/>
      <c r="M134" s="1119"/>
      <c r="N134" s="1119"/>
      <c r="O134" s="1119"/>
      <c r="P134" s="1119"/>
      <c r="Q134" s="1119"/>
      <c r="R134" s="1119"/>
      <c r="S134" s="1119"/>
      <c r="T134" s="1119"/>
      <c r="U134" s="1119"/>
      <c r="V134" s="1119"/>
      <c r="W134" s="1118"/>
      <c r="X134" s="1118"/>
      <c r="Y134" s="1118"/>
      <c r="Z134" s="1111"/>
      <c r="AG134" s="1120"/>
    </row>
    <row r="135" spans="1:26" s="774" customFormat="1" ht="24" customHeight="1">
      <c r="A135" s="1612"/>
      <c r="B135" s="1051" t="s">
        <v>378</v>
      </c>
      <c r="C135" s="943" t="s">
        <v>748</v>
      </c>
      <c r="D135" s="1007">
        <v>246500</v>
      </c>
      <c r="E135" s="2027">
        <f>'Dieu tri 12T'!C11</f>
        <v>259232</v>
      </c>
      <c r="F135" s="1056">
        <f t="shared" si="10"/>
        <v>105.16511156186613</v>
      </c>
      <c r="G135" s="1027">
        <v>229495</v>
      </c>
      <c r="H135" s="1005">
        <f>E135/G135*100-100</f>
        <v>12.957580775180276</v>
      </c>
      <c r="I135" s="1115"/>
      <c r="J135" s="1125"/>
      <c r="K135" s="1123"/>
      <c r="L135" s="1123"/>
      <c r="M135" s="1123"/>
      <c r="N135" s="1123"/>
      <c r="O135" s="1123"/>
      <c r="P135" s="1123"/>
      <c r="Q135" s="1123"/>
      <c r="R135" s="1123"/>
      <c r="S135" s="1123"/>
      <c r="T135" s="1123"/>
      <c r="U135" s="1123"/>
      <c r="V135" s="1123"/>
      <c r="W135" s="1123"/>
      <c r="X135" s="1123"/>
      <c r="Y135" s="1123"/>
      <c r="Z135" s="1111"/>
    </row>
    <row r="136" spans="1:33" s="774" customFormat="1" ht="24" customHeight="1">
      <c r="A136" s="1612"/>
      <c r="B136" s="1051" t="s">
        <v>775</v>
      </c>
      <c r="C136" s="943" t="s">
        <v>748</v>
      </c>
      <c r="D136" s="1007">
        <v>455000</v>
      </c>
      <c r="E136" s="2027">
        <f>'Dieu tri 12T'!C12</f>
        <v>400088</v>
      </c>
      <c r="F136" s="1056">
        <f t="shared" si="10"/>
        <v>87.93142857142857</v>
      </c>
      <c r="G136" s="1027">
        <v>403531</v>
      </c>
      <c r="H136" s="1005">
        <f>E136/G136*100-100</f>
        <v>-0.8532182161965238</v>
      </c>
      <c r="I136" s="1115"/>
      <c r="J136" s="1142"/>
      <c r="K136" s="1123"/>
      <c r="L136" s="1124"/>
      <c r="M136" s="1124"/>
      <c r="N136" s="1124"/>
      <c r="O136" s="1124"/>
      <c r="P136" s="1124"/>
      <c r="Q136" s="1124"/>
      <c r="R136" s="1124"/>
      <c r="S136" s="1124"/>
      <c r="T136" s="1124"/>
      <c r="U136" s="1124"/>
      <c r="V136" s="1124"/>
      <c r="W136" s="1124"/>
      <c r="X136" s="1124"/>
      <c r="Y136" s="1124"/>
      <c r="Z136" s="1111"/>
      <c r="AD136" s="1121"/>
      <c r="AF136" s="1120"/>
      <c r="AG136" s="1121"/>
    </row>
    <row r="137" spans="1:32" s="774" customFormat="1" ht="24" customHeight="1">
      <c r="A137" s="1612"/>
      <c r="B137" s="1051" t="s">
        <v>380</v>
      </c>
      <c r="C137" s="943" t="s">
        <v>748</v>
      </c>
      <c r="D137" s="1007">
        <v>62500</v>
      </c>
      <c r="E137" s="2027">
        <f>'Dieu tri 12T'!C13</f>
        <v>50087</v>
      </c>
      <c r="F137" s="1056">
        <f t="shared" si="10"/>
        <v>80.1392</v>
      </c>
      <c r="G137" s="1027">
        <v>47711</v>
      </c>
      <c r="H137" s="1005">
        <f>E137/G137*100-100</f>
        <v>4.979983651568816</v>
      </c>
      <c r="I137" s="1115"/>
      <c r="J137" s="1143"/>
      <c r="K137" s="1123"/>
      <c r="L137" s="1124"/>
      <c r="M137" s="1124"/>
      <c r="N137" s="1124"/>
      <c r="O137" s="1124"/>
      <c r="P137" s="1124"/>
      <c r="Q137" s="1124"/>
      <c r="R137" s="1124"/>
      <c r="S137" s="1124"/>
      <c r="T137" s="1124"/>
      <c r="U137" s="1124"/>
      <c r="V137" s="1124"/>
      <c r="W137" s="1124"/>
      <c r="X137" s="1124"/>
      <c r="Y137" s="1124"/>
      <c r="Z137" s="1111"/>
      <c r="AF137" s="1120"/>
    </row>
    <row r="138" spans="1:26" s="774" customFormat="1" ht="24" customHeight="1">
      <c r="A138" s="1612"/>
      <c r="B138" s="1051" t="s">
        <v>381</v>
      </c>
      <c r="C138" s="943" t="s">
        <v>748</v>
      </c>
      <c r="D138" s="1007">
        <v>640000</v>
      </c>
      <c r="E138" s="2027">
        <f>'Dieu tri 12T'!C14</f>
        <v>394726</v>
      </c>
      <c r="F138" s="1056">
        <f t="shared" si="10"/>
        <v>61.6759375</v>
      </c>
      <c r="G138" s="1027">
        <v>412579</v>
      </c>
      <c r="H138" s="1005">
        <f>E138/G138*100-100</f>
        <v>-4.327171281136472</v>
      </c>
      <c r="I138" s="1115"/>
      <c r="J138" s="1142"/>
      <c r="K138" s="1123"/>
      <c r="L138" s="1124"/>
      <c r="M138" s="1124"/>
      <c r="N138" s="1124"/>
      <c r="O138" s="1124"/>
      <c r="P138" s="1124"/>
      <c r="Q138" s="1124"/>
      <c r="R138" s="1124"/>
      <c r="S138" s="1124"/>
      <c r="T138" s="1124"/>
      <c r="U138" s="1124"/>
      <c r="V138" s="1124"/>
      <c r="W138" s="1124"/>
      <c r="X138" s="1124"/>
      <c r="Y138" s="1124"/>
      <c r="Z138" s="1111"/>
    </row>
    <row r="139" spans="1:26" s="774" customFormat="1" ht="26.25" customHeight="1">
      <c r="A139" s="1612">
        <v>3</v>
      </c>
      <c r="B139" s="1099" t="s">
        <v>918</v>
      </c>
      <c r="C139" s="1037" t="s">
        <v>749</v>
      </c>
      <c r="D139" s="1088">
        <f>SUM(D140:D143)</f>
        <v>141600</v>
      </c>
      <c r="E139" s="2043">
        <f>SUM(E140:E143)</f>
        <v>147443</v>
      </c>
      <c r="F139" s="1103">
        <f>E139/D139*100</f>
        <v>104.12641242937852</v>
      </c>
      <c r="G139" s="1088">
        <f>SUM(G140:G143)</f>
        <v>143411</v>
      </c>
      <c r="H139" s="999">
        <f t="shared" si="11"/>
        <v>2.8114998152163935</v>
      </c>
      <c r="I139" s="1115"/>
      <c r="J139" s="1122"/>
      <c r="K139" s="1123"/>
      <c r="L139" s="1124"/>
      <c r="M139" s="1124"/>
      <c r="N139" s="1124"/>
      <c r="O139" s="1124"/>
      <c r="P139" s="1124"/>
      <c r="Q139" s="1124"/>
      <c r="R139" s="1124"/>
      <c r="S139" s="1124"/>
      <c r="T139" s="1124"/>
      <c r="U139" s="1124"/>
      <c r="V139" s="1124"/>
      <c r="W139" s="1124"/>
      <c r="X139" s="1124"/>
      <c r="Y139" s="1124"/>
      <c r="Z139" s="1111"/>
    </row>
    <row r="140" spans="1:33" s="774" customFormat="1" ht="21" customHeight="1">
      <c r="A140" s="1612"/>
      <c r="B140" s="1051" t="s">
        <v>378</v>
      </c>
      <c r="C140" s="943" t="s">
        <v>749</v>
      </c>
      <c r="D140" s="1007">
        <v>60000</v>
      </c>
      <c r="E140" s="2027">
        <f>'Dieu tri 12T'!C16</f>
        <v>69880</v>
      </c>
      <c r="F140" s="1056">
        <f t="shared" si="10"/>
        <v>116.46666666666667</v>
      </c>
      <c r="G140" s="1027">
        <v>57043</v>
      </c>
      <c r="H140" s="1005">
        <f t="shared" si="11"/>
        <v>22.504075872587336</v>
      </c>
      <c r="I140" s="1115"/>
      <c r="J140" s="1125"/>
      <c r="K140" s="1123"/>
      <c r="L140" s="1123"/>
      <c r="M140" s="1123"/>
      <c r="N140" s="1123"/>
      <c r="O140" s="1123"/>
      <c r="P140" s="1123"/>
      <c r="Q140" s="1123"/>
      <c r="R140" s="1123"/>
      <c r="S140" s="1123"/>
      <c r="T140" s="1123"/>
      <c r="U140" s="1123"/>
      <c r="V140" s="1123"/>
      <c r="W140" s="1123"/>
      <c r="X140" s="1123"/>
      <c r="Y140" s="1123"/>
      <c r="Z140" s="1111"/>
      <c r="AG140" s="1120"/>
    </row>
    <row r="141" spans="1:26" s="774" customFormat="1" ht="21" customHeight="1">
      <c r="A141" s="1612"/>
      <c r="B141" s="1051" t="s">
        <v>919</v>
      </c>
      <c r="C141" s="943" t="s">
        <v>749</v>
      </c>
      <c r="D141" s="1007">
        <v>70300</v>
      </c>
      <c r="E141" s="2027">
        <f>'Dieu tri 12T'!C17</f>
        <v>69205</v>
      </c>
      <c r="F141" s="1056">
        <f t="shared" si="10"/>
        <v>98.44238975817923</v>
      </c>
      <c r="G141" s="1027">
        <v>64856</v>
      </c>
      <c r="H141" s="1005">
        <f t="shared" si="11"/>
        <v>6.705624768718394</v>
      </c>
      <c r="I141" s="1115"/>
      <c r="J141" s="1144"/>
      <c r="K141" s="1123"/>
      <c r="L141" s="1124"/>
      <c r="M141" s="1124"/>
      <c r="N141" s="1124"/>
      <c r="O141" s="1124"/>
      <c r="P141" s="1124"/>
      <c r="Q141" s="1124"/>
      <c r="R141" s="1124"/>
      <c r="S141" s="1124"/>
      <c r="T141" s="1124"/>
      <c r="U141" s="1124"/>
      <c r="V141" s="1124"/>
      <c r="W141" s="1124"/>
      <c r="X141" s="1124"/>
      <c r="Y141" s="1124"/>
      <c r="Z141" s="1111"/>
    </row>
    <row r="142" spans="1:33" s="774" customFormat="1" ht="21" customHeight="1">
      <c r="A142" s="1612"/>
      <c r="B142" s="1051" t="s">
        <v>920</v>
      </c>
      <c r="C142" s="943" t="s">
        <v>749</v>
      </c>
      <c r="D142" s="1007">
        <v>11300</v>
      </c>
      <c r="E142" s="2027">
        <f>'Dieu tri 12T'!C18</f>
        <v>8338</v>
      </c>
      <c r="F142" s="1056">
        <f t="shared" si="10"/>
        <v>73.78761061946902</v>
      </c>
      <c r="G142" s="1027">
        <v>21497</v>
      </c>
      <c r="H142" s="1005">
        <f t="shared" si="11"/>
        <v>-61.21319253849374</v>
      </c>
      <c r="I142" s="1115"/>
      <c r="J142" s="1145"/>
      <c r="K142" s="1123"/>
      <c r="L142" s="1124"/>
      <c r="M142" s="1124"/>
      <c r="N142" s="1124"/>
      <c r="O142" s="1124"/>
      <c r="P142" s="1124"/>
      <c r="Q142" s="1124"/>
      <c r="R142" s="1124"/>
      <c r="S142" s="1124"/>
      <c r="T142" s="1124"/>
      <c r="U142" s="1124"/>
      <c r="V142" s="1124"/>
      <c r="W142" s="1124"/>
      <c r="X142" s="1124"/>
      <c r="Y142" s="1124"/>
      <c r="Z142" s="1111"/>
      <c r="AG142" s="1121"/>
    </row>
    <row r="143" spans="1:26" s="774" customFormat="1" ht="21" customHeight="1">
      <c r="A143" s="1612"/>
      <c r="B143" s="1051" t="s">
        <v>381</v>
      </c>
      <c r="C143" s="943" t="s">
        <v>749</v>
      </c>
      <c r="D143" s="950"/>
      <c r="E143" s="2027">
        <f>'Dieu tri 12T'!C19</f>
        <v>20</v>
      </c>
      <c r="F143" s="950"/>
      <c r="G143" s="1104">
        <v>15</v>
      </c>
      <c r="H143" s="1005">
        <f t="shared" si="11"/>
        <v>33.333333333333314</v>
      </c>
      <c r="I143" s="1115"/>
      <c r="J143" s="1145"/>
      <c r="K143" s="1123"/>
      <c r="L143" s="1124"/>
      <c r="M143" s="1124"/>
      <c r="N143" s="1124"/>
      <c r="O143" s="1124"/>
      <c r="P143" s="1124"/>
      <c r="Q143" s="1124"/>
      <c r="R143" s="1124"/>
      <c r="S143" s="1124"/>
      <c r="T143" s="1124"/>
      <c r="U143" s="1124"/>
      <c r="V143" s="1124"/>
      <c r="W143" s="1124"/>
      <c r="X143" s="1124"/>
      <c r="Y143" s="1124"/>
      <c r="Z143" s="1111"/>
    </row>
    <row r="144" spans="1:26" s="774" customFormat="1" ht="23.25" customHeight="1">
      <c r="A144" s="1612">
        <v>4</v>
      </c>
      <c r="B144" s="1099" t="s">
        <v>837</v>
      </c>
      <c r="C144" s="1037" t="s">
        <v>750</v>
      </c>
      <c r="D144" s="950"/>
      <c r="E144" s="2048">
        <f>SUM(E145:E147)</f>
        <v>922105</v>
      </c>
      <c r="F144" s="1101">
        <f>SUM(F145:F147)</f>
        <v>0</v>
      </c>
      <c r="G144" s="1101">
        <f>SUM(G145:G147)</f>
        <v>816023</v>
      </c>
      <c r="H144" s="999">
        <f t="shared" si="11"/>
        <v>12.999878679890145</v>
      </c>
      <c r="I144" s="1115"/>
      <c r="J144" s="1125"/>
      <c r="K144" s="1123"/>
      <c r="L144" s="1123"/>
      <c r="M144" s="1123"/>
      <c r="N144" s="1123"/>
      <c r="O144" s="1123"/>
      <c r="P144" s="1123"/>
      <c r="Q144" s="1123"/>
      <c r="R144" s="1123"/>
      <c r="S144" s="1123"/>
      <c r="T144" s="1123"/>
      <c r="U144" s="1123"/>
      <c r="V144" s="1123"/>
      <c r="W144" s="1123"/>
      <c r="X144" s="1123"/>
      <c r="Y144" s="1123"/>
      <c r="Z144" s="1111"/>
    </row>
    <row r="145" spans="1:26" s="774" customFormat="1" ht="21.75" customHeight="1">
      <c r="A145" s="1612"/>
      <c r="B145" s="1051" t="s">
        <v>378</v>
      </c>
      <c r="C145" s="943" t="s">
        <v>750</v>
      </c>
      <c r="D145" s="950"/>
      <c r="E145" s="2027">
        <f>'Dieu tri 12T'!C21</f>
        <v>504690</v>
      </c>
      <c r="F145" s="1102"/>
      <c r="G145" s="1027">
        <v>416764</v>
      </c>
      <c r="H145" s="1005">
        <f t="shared" si="11"/>
        <v>21.09731166799436</v>
      </c>
      <c r="I145" s="1115"/>
      <c r="J145" s="1145"/>
      <c r="K145" s="1123"/>
      <c r="L145" s="1124"/>
      <c r="M145" s="1124"/>
      <c r="N145" s="1124"/>
      <c r="O145" s="1124"/>
      <c r="P145" s="1124"/>
      <c r="Q145" s="1124"/>
      <c r="R145" s="1124"/>
      <c r="S145" s="1124"/>
      <c r="T145" s="1124"/>
      <c r="U145" s="1124"/>
      <c r="V145" s="1124"/>
      <c r="W145" s="1124"/>
      <c r="X145" s="1124"/>
      <c r="Y145" s="1124"/>
      <c r="Z145" s="1111"/>
    </row>
    <row r="146" spans="1:26" s="774" customFormat="1" ht="21.75" customHeight="1">
      <c r="A146" s="1612"/>
      <c r="B146" s="1051" t="s">
        <v>775</v>
      </c>
      <c r="C146" s="943" t="s">
        <v>750</v>
      </c>
      <c r="D146" s="950"/>
      <c r="E146" s="2027">
        <f>'Dieu tri 12T'!C22</f>
        <v>371531</v>
      </c>
      <c r="F146" s="1102"/>
      <c r="G146" s="1027">
        <v>351257</v>
      </c>
      <c r="H146" s="1005">
        <f t="shared" si="11"/>
        <v>5.771842269335565</v>
      </c>
      <c r="I146" s="1115"/>
      <c r="J146" s="1145"/>
      <c r="K146" s="1123"/>
      <c r="L146" s="1124"/>
      <c r="M146" s="1124"/>
      <c r="N146" s="1124"/>
      <c r="O146" s="1124"/>
      <c r="P146" s="1124"/>
      <c r="Q146" s="1124"/>
      <c r="R146" s="1124"/>
      <c r="S146" s="1124"/>
      <c r="T146" s="1124"/>
      <c r="U146" s="1124"/>
      <c r="V146" s="1124"/>
      <c r="W146" s="1124"/>
      <c r="X146" s="1124"/>
      <c r="Y146" s="1124"/>
      <c r="Z146" s="1111"/>
    </row>
    <row r="147" spans="1:26" s="774" customFormat="1" ht="21.75" customHeight="1">
      <c r="A147" s="1612"/>
      <c r="B147" s="1051" t="s">
        <v>380</v>
      </c>
      <c r="C147" s="943" t="s">
        <v>750</v>
      </c>
      <c r="D147" s="950"/>
      <c r="E147" s="2027">
        <f>'Dieu tri 12T'!C23</f>
        <v>45884</v>
      </c>
      <c r="F147" s="1102"/>
      <c r="G147" s="1027">
        <v>48002</v>
      </c>
      <c r="H147" s="1005">
        <f t="shared" si="11"/>
        <v>-4.412316153493606</v>
      </c>
      <c r="I147" s="1115"/>
      <c r="J147" s="1145"/>
      <c r="K147" s="1123"/>
      <c r="L147" s="1124"/>
      <c r="M147" s="1124"/>
      <c r="N147" s="1124"/>
      <c r="O147" s="1124"/>
      <c r="P147" s="1124"/>
      <c r="Q147" s="1124"/>
      <c r="R147" s="1124"/>
      <c r="S147" s="1124"/>
      <c r="T147" s="1124"/>
      <c r="U147" s="1124"/>
      <c r="V147" s="1124"/>
      <c r="W147" s="1124"/>
      <c r="X147" s="1124"/>
      <c r="Y147" s="1124"/>
      <c r="Z147" s="1111"/>
    </row>
    <row r="148" spans="1:26" s="774" customFormat="1" ht="22.5" customHeight="1">
      <c r="A148" s="1612">
        <v>5</v>
      </c>
      <c r="B148" s="1099" t="s">
        <v>855</v>
      </c>
      <c r="C148" s="1037" t="s">
        <v>749</v>
      </c>
      <c r="D148" s="1088">
        <f>SUM(D149:D152)</f>
        <v>32500</v>
      </c>
      <c r="E148" s="2043">
        <f>SUM(E149:E152)</f>
        <v>69007</v>
      </c>
      <c r="F148" s="1103">
        <f>E148/D148*100</f>
        <v>212.32923076923078</v>
      </c>
      <c r="G148" s="1101">
        <f>G149+G150+G151+G152</f>
        <v>49510</v>
      </c>
      <c r="H148" s="999">
        <f t="shared" si="11"/>
        <v>39.37992324782874</v>
      </c>
      <c r="I148" s="1115"/>
      <c r="J148" s="1125"/>
      <c r="K148" s="1123"/>
      <c r="L148" s="1123"/>
      <c r="M148" s="1123"/>
      <c r="N148" s="1123"/>
      <c r="O148" s="1123"/>
      <c r="P148" s="1123"/>
      <c r="Q148" s="1123"/>
      <c r="R148" s="1123"/>
      <c r="S148" s="1123"/>
      <c r="T148" s="1123"/>
      <c r="U148" s="1123"/>
      <c r="V148" s="1123"/>
      <c r="W148" s="1123"/>
      <c r="X148" s="1123"/>
      <c r="Y148" s="1123"/>
      <c r="Z148" s="1111"/>
    </row>
    <row r="149" spans="1:26" s="774" customFormat="1" ht="21.75" customHeight="1">
      <c r="A149" s="1612"/>
      <c r="B149" s="1051" t="s">
        <v>378</v>
      </c>
      <c r="C149" s="943" t="s">
        <v>749</v>
      </c>
      <c r="D149" s="1027">
        <v>12600</v>
      </c>
      <c r="E149" s="2027">
        <f>'Dieu tri 12T'!C25</f>
        <v>14397</v>
      </c>
      <c r="F149" s="1102">
        <f>E149/D149*100</f>
        <v>114.26190476190476</v>
      </c>
      <c r="G149" s="1027">
        <v>12617</v>
      </c>
      <c r="H149" s="1005">
        <f t="shared" si="11"/>
        <v>14.107949591820557</v>
      </c>
      <c r="I149" s="1115"/>
      <c r="J149" s="1145"/>
      <c r="K149" s="1123"/>
      <c r="L149" s="1124"/>
      <c r="M149" s="1124"/>
      <c r="N149" s="1124"/>
      <c r="O149" s="1124"/>
      <c r="P149" s="1124"/>
      <c r="Q149" s="1124"/>
      <c r="R149" s="1124"/>
      <c r="S149" s="1124"/>
      <c r="T149" s="1124"/>
      <c r="U149" s="1124"/>
      <c r="V149" s="1124"/>
      <c r="W149" s="1124"/>
      <c r="X149" s="1124"/>
      <c r="Y149" s="1124"/>
      <c r="Z149" s="1111"/>
    </row>
    <row r="150" spans="1:26" s="774" customFormat="1" ht="21.75" customHeight="1">
      <c r="A150" s="1612"/>
      <c r="B150" s="1051" t="s">
        <v>919</v>
      </c>
      <c r="C150" s="943" t="s">
        <v>749</v>
      </c>
      <c r="D150" s="1027">
        <v>19300</v>
      </c>
      <c r="E150" s="2027">
        <f>'Dieu tri 12T'!C26</f>
        <v>25998</v>
      </c>
      <c r="F150" s="1102">
        <f>E150/D150*100</f>
        <v>134.70466321243524</v>
      </c>
      <c r="G150" s="1027">
        <v>11686</v>
      </c>
      <c r="H150" s="1005">
        <f t="shared" si="11"/>
        <v>122.4713332192367</v>
      </c>
      <c r="I150" s="1115"/>
      <c r="J150" s="1145"/>
      <c r="K150" s="1123"/>
      <c r="L150" s="1124"/>
      <c r="M150" s="1124"/>
      <c r="N150" s="1124"/>
      <c r="O150" s="1124"/>
      <c r="P150" s="1124"/>
      <c r="Q150" s="1124"/>
      <c r="R150" s="1124"/>
      <c r="S150" s="1124"/>
      <c r="T150" s="1124"/>
      <c r="U150" s="1124"/>
      <c r="V150" s="1124"/>
      <c r="W150" s="1124"/>
      <c r="X150" s="1124"/>
      <c r="Y150" s="1124"/>
      <c r="Z150" s="1111"/>
    </row>
    <row r="151" spans="1:26" s="774" customFormat="1" ht="21.75" customHeight="1">
      <c r="A151" s="1612"/>
      <c r="B151" s="1051" t="s">
        <v>920</v>
      </c>
      <c r="C151" s="943" t="s">
        <v>749</v>
      </c>
      <c r="D151" s="1027">
        <v>600</v>
      </c>
      <c r="E151" s="2027">
        <f>'Dieu tri 12T'!C27</f>
        <v>3518</v>
      </c>
      <c r="F151" s="1102">
        <f>E151/D151*100</f>
        <v>586.3333333333334</v>
      </c>
      <c r="G151" s="1027">
        <v>0</v>
      </c>
      <c r="H151" s="1005">
        <v>0</v>
      </c>
      <c r="I151" s="1115"/>
      <c r="J151" s="1145"/>
      <c r="K151" s="1123"/>
      <c r="L151" s="1124"/>
      <c r="M151" s="1124"/>
      <c r="N151" s="1124"/>
      <c r="O151" s="1124"/>
      <c r="P151" s="1124"/>
      <c r="Q151" s="1124"/>
      <c r="R151" s="1124"/>
      <c r="S151" s="1124"/>
      <c r="T151" s="1124"/>
      <c r="U151" s="1124"/>
      <c r="V151" s="1124"/>
      <c r="W151" s="1124"/>
      <c r="X151" s="1124"/>
      <c r="Y151" s="1124"/>
      <c r="Z151" s="1111"/>
    </row>
    <row r="152" spans="1:26" s="774" customFormat="1" ht="21.75" customHeight="1">
      <c r="A152" s="1612"/>
      <c r="B152" s="1051" t="s">
        <v>381</v>
      </c>
      <c r="C152" s="943" t="s">
        <v>749</v>
      </c>
      <c r="D152" s="950"/>
      <c r="E152" s="2027">
        <f>'Dieu tri 12T'!C28</f>
        <v>25094</v>
      </c>
      <c r="F152" s="944"/>
      <c r="G152" s="1027">
        <v>25207</v>
      </c>
      <c r="H152" s="1005">
        <f t="shared" si="11"/>
        <v>-0.44828817391994846</v>
      </c>
      <c r="I152" s="1115"/>
      <c r="J152" s="1122"/>
      <c r="K152" s="1123"/>
      <c r="L152" s="1124"/>
      <c r="M152" s="1124"/>
      <c r="N152" s="1124"/>
      <c r="O152" s="1124"/>
      <c r="P152" s="1124"/>
      <c r="Q152" s="1124"/>
      <c r="R152" s="1124"/>
      <c r="S152" s="1124"/>
      <c r="T152" s="1124"/>
      <c r="U152" s="1124"/>
      <c r="V152" s="1124"/>
      <c r="W152" s="1124"/>
      <c r="X152" s="1124"/>
      <c r="Y152" s="1124"/>
      <c r="Z152" s="1111"/>
    </row>
    <row r="153" spans="1:26" s="774" customFormat="1" ht="22.5" customHeight="1">
      <c r="A153" s="1612">
        <v>6</v>
      </c>
      <c r="B153" s="1099" t="s">
        <v>382</v>
      </c>
      <c r="C153" s="1037" t="s">
        <v>749</v>
      </c>
      <c r="D153" s="950"/>
      <c r="E153" s="2049">
        <f>SUM(E154:E157)</f>
        <v>57594</v>
      </c>
      <c r="F153" s="1105"/>
      <c r="G153" s="1105">
        <f>SUM(G154:G157)</f>
        <v>49947</v>
      </c>
      <c r="H153" s="999">
        <f t="shared" si="11"/>
        <v>15.310228842573139</v>
      </c>
      <c r="I153" s="1115"/>
      <c r="J153" s="1125"/>
      <c r="K153" s="1123"/>
      <c r="L153" s="1123"/>
      <c r="M153" s="1123"/>
      <c r="N153" s="1123"/>
      <c r="O153" s="1123"/>
      <c r="P153" s="1123"/>
      <c r="Q153" s="1123"/>
      <c r="R153" s="1123"/>
      <c r="S153" s="1123"/>
      <c r="T153" s="1123"/>
      <c r="U153" s="1123"/>
      <c r="V153" s="1123"/>
      <c r="W153" s="1123"/>
      <c r="X153" s="1123"/>
      <c r="Y153" s="1123"/>
      <c r="Z153" s="1111"/>
    </row>
    <row r="154" spans="1:26" s="774" customFormat="1" ht="21" customHeight="1">
      <c r="A154" s="1612"/>
      <c r="B154" s="1051" t="s">
        <v>378</v>
      </c>
      <c r="C154" s="943" t="s">
        <v>749</v>
      </c>
      <c r="D154" s="950"/>
      <c r="E154" s="2027">
        <f>'Dieu tri 12T'!C30</f>
        <v>7034</v>
      </c>
      <c r="F154" s="950"/>
      <c r="G154" s="1027">
        <v>5598</v>
      </c>
      <c r="H154" s="1005">
        <f t="shared" si="11"/>
        <v>25.65201857806359</v>
      </c>
      <c r="I154" s="1115"/>
      <c r="J154" s="1145"/>
      <c r="K154" s="1123"/>
      <c r="L154" s="1124"/>
      <c r="M154" s="1124"/>
      <c r="N154" s="1124"/>
      <c r="O154" s="1124"/>
      <c r="P154" s="1124"/>
      <c r="Q154" s="1124"/>
      <c r="R154" s="1124"/>
      <c r="S154" s="1124"/>
      <c r="T154" s="1124"/>
      <c r="U154" s="1124"/>
      <c r="V154" s="1124"/>
      <c r="W154" s="1124"/>
      <c r="X154" s="1124"/>
      <c r="Y154" s="1124"/>
      <c r="Z154" s="1111"/>
    </row>
    <row r="155" spans="1:26" s="774" customFormat="1" ht="21" customHeight="1">
      <c r="A155" s="1612"/>
      <c r="B155" s="1051" t="s">
        <v>919</v>
      </c>
      <c r="C155" s="943" t="s">
        <v>749</v>
      </c>
      <c r="D155" s="950"/>
      <c r="E155" s="2027">
        <f>'Dieu tri 12T'!C31</f>
        <v>17403</v>
      </c>
      <c r="F155" s="950"/>
      <c r="G155" s="1027">
        <v>15335</v>
      </c>
      <c r="H155" s="1005">
        <f t="shared" si="11"/>
        <v>13.485490707531795</v>
      </c>
      <c r="I155" s="1115"/>
      <c r="J155" s="1145"/>
      <c r="K155" s="1123"/>
      <c r="L155" s="1124"/>
      <c r="M155" s="1124"/>
      <c r="N155" s="1124"/>
      <c r="O155" s="1124"/>
      <c r="P155" s="1124"/>
      <c r="Q155" s="1124"/>
      <c r="R155" s="1124"/>
      <c r="S155" s="1124"/>
      <c r="T155" s="1124"/>
      <c r="U155" s="1124"/>
      <c r="V155" s="1124"/>
      <c r="W155" s="1124"/>
      <c r="X155" s="1124"/>
      <c r="Y155" s="1124"/>
      <c r="Z155" s="1111"/>
    </row>
    <row r="156" spans="1:26" s="774" customFormat="1" ht="21" customHeight="1">
      <c r="A156" s="1612"/>
      <c r="B156" s="1051" t="s">
        <v>920</v>
      </c>
      <c r="C156" s="943" t="s">
        <v>749</v>
      </c>
      <c r="D156" s="950"/>
      <c r="E156" s="2027">
        <f>'Dieu tri 12T'!C32</f>
        <v>3803</v>
      </c>
      <c r="F156" s="950"/>
      <c r="G156" s="1027">
        <v>3648</v>
      </c>
      <c r="H156" s="1005">
        <f t="shared" si="11"/>
        <v>4.248903508771946</v>
      </c>
      <c r="I156" s="1115"/>
      <c r="J156" s="1145"/>
      <c r="K156" s="1123"/>
      <c r="L156" s="1124"/>
      <c r="M156" s="1124"/>
      <c r="N156" s="1124"/>
      <c r="O156" s="1124"/>
      <c r="P156" s="1124"/>
      <c r="Q156" s="1124"/>
      <c r="R156" s="1124"/>
      <c r="S156" s="1124"/>
      <c r="T156" s="1124"/>
      <c r="U156" s="1124"/>
      <c r="V156" s="1124"/>
      <c r="W156" s="1124"/>
      <c r="X156" s="1124"/>
      <c r="Y156" s="1124"/>
      <c r="Z156" s="1111"/>
    </row>
    <row r="157" spans="1:26" s="774" customFormat="1" ht="21" customHeight="1">
      <c r="A157" s="1612"/>
      <c r="B157" s="1051" t="s">
        <v>381</v>
      </c>
      <c r="C157" s="943" t="s">
        <v>749</v>
      </c>
      <c r="D157" s="950"/>
      <c r="E157" s="2027">
        <f>'Dieu tri 12T'!C33</f>
        <v>29354</v>
      </c>
      <c r="F157" s="950"/>
      <c r="G157" s="1027">
        <v>25366</v>
      </c>
      <c r="H157" s="1005">
        <f t="shared" si="11"/>
        <v>15.721832374043984</v>
      </c>
      <c r="I157" s="1126"/>
      <c r="J157" s="1122"/>
      <c r="K157" s="1123"/>
      <c r="L157" s="1124"/>
      <c r="M157" s="1124"/>
      <c r="N157" s="1124"/>
      <c r="O157" s="1124"/>
      <c r="P157" s="1124"/>
      <c r="Q157" s="1124"/>
      <c r="R157" s="1124"/>
      <c r="S157" s="1124"/>
      <c r="T157" s="1124"/>
      <c r="U157" s="1124"/>
      <c r="V157" s="1124"/>
      <c r="W157" s="1124"/>
      <c r="X157" s="1124"/>
      <c r="Y157" s="1124"/>
      <c r="Z157" s="1111"/>
    </row>
    <row r="158" spans="1:26" s="774" customFormat="1" ht="22.5" customHeight="1">
      <c r="A158" s="943">
        <v>7</v>
      </c>
      <c r="B158" s="1099" t="s">
        <v>383</v>
      </c>
      <c r="C158" s="1037" t="s">
        <v>749</v>
      </c>
      <c r="D158" s="950"/>
      <c r="E158" s="2048">
        <f>'Dieu tri 12T'!C34</f>
        <v>120</v>
      </c>
      <c r="F158" s="950"/>
      <c r="G158" s="1101">
        <v>72</v>
      </c>
      <c r="H158" s="999">
        <f t="shared" si="11"/>
        <v>66.66666666666669</v>
      </c>
      <c r="I158" s="1126"/>
      <c r="J158" s="1125"/>
      <c r="K158" s="1123"/>
      <c r="L158" s="1124"/>
      <c r="M158" s="1124"/>
      <c r="N158" s="1124"/>
      <c r="O158" s="1124"/>
      <c r="P158" s="1124"/>
      <c r="Q158" s="1124"/>
      <c r="R158" s="1124"/>
      <c r="S158" s="1124"/>
      <c r="T158" s="1124"/>
      <c r="U158" s="1124"/>
      <c r="V158" s="1124"/>
      <c r="W158" s="1124"/>
      <c r="X158" s="1124"/>
      <c r="Y158" s="1124"/>
      <c r="Z158" s="1111"/>
    </row>
    <row r="159" spans="1:26" s="774" customFormat="1" ht="21.75" customHeight="1">
      <c r="A159" s="943">
        <v>8</v>
      </c>
      <c r="B159" s="1099" t="s">
        <v>384</v>
      </c>
      <c r="C159" s="943" t="s">
        <v>751</v>
      </c>
      <c r="D159" s="950"/>
      <c r="E159" s="2048">
        <f>'Dieu tri 12T'!C36</f>
        <v>2333482</v>
      </c>
      <c r="F159" s="950"/>
      <c r="G159" s="1101">
        <v>2042400</v>
      </c>
      <c r="H159" s="1005">
        <f>E159/G159*100-100</f>
        <v>14.251958480219344</v>
      </c>
      <c r="I159" s="1126"/>
      <c r="J159" s="1125"/>
      <c r="K159" s="1123"/>
      <c r="L159" s="1124"/>
      <c r="M159" s="1124"/>
      <c r="N159" s="1124"/>
      <c r="O159" s="1124"/>
      <c r="P159" s="1124"/>
      <c r="Q159" s="1124"/>
      <c r="R159" s="1124"/>
      <c r="S159" s="1124"/>
      <c r="T159" s="1124"/>
      <c r="U159" s="1124"/>
      <c r="V159" s="1124"/>
      <c r="W159" s="1124"/>
      <c r="X159" s="1124"/>
      <c r="Y159" s="1124"/>
      <c r="Z159" s="1111"/>
    </row>
    <row r="160" spans="1:26" s="774" customFormat="1" ht="21.75" customHeight="1">
      <c r="A160" s="1612">
        <v>9</v>
      </c>
      <c r="B160" s="1051" t="s">
        <v>921</v>
      </c>
      <c r="C160" s="943" t="s">
        <v>751</v>
      </c>
      <c r="D160" s="950"/>
      <c r="E160" s="2027">
        <f>'Dieu tri 12T'!C37</f>
        <v>220038</v>
      </c>
      <c r="F160" s="950"/>
      <c r="G160" s="1027">
        <v>200113</v>
      </c>
      <c r="H160" s="1005">
        <f t="shared" si="11"/>
        <v>9.956874365983225</v>
      </c>
      <c r="I160" s="1126"/>
      <c r="J160" s="1122"/>
      <c r="K160" s="1123"/>
      <c r="L160" s="1124"/>
      <c r="M160" s="1124"/>
      <c r="N160" s="1124"/>
      <c r="O160" s="1124"/>
      <c r="P160" s="1124"/>
      <c r="Q160" s="1124"/>
      <c r="R160" s="1124"/>
      <c r="S160" s="1124"/>
      <c r="T160" s="1124"/>
      <c r="U160" s="1124"/>
      <c r="V160" s="1124"/>
      <c r="W160" s="1124"/>
      <c r="X160" s="1124"/>
      <c r="Y160" s="1124"/>
      <c r="Z160" s="1111"/>
    </row>
    <row r="161" spans="1:26" s="774" customFormat="1" ht="21.75" customHeight="1">
      <c r="A161" s="1612"/>
      <c r="B161" s="1051" t="s">
        <v>385</v>
      </c>
      <c r="C161" s="943" t="s">
        <v>751</v>
      </c>
      <c r="D161" s="950"/>
      <c r="E161" s="2027">
        <f>'Dieu tri 12T'!C38</f>
        <v>197672</v>
      </c>
      <c r="F161" s="950"/>
      <c r="G161" s="1027">
        <v>187798</v>
      </c>
      <c r="H161" s="1005">
        <f t="shared" si="11"/>
        <v>5.257776973130703</v>
      </c>
      <c r="I161" s="1126"/>
      <c r="J161" s="1122"/>
      <c r="K161" s="1123"/>
      <c r="L161" s="1124"/>
      <c r="M161" s="1124"/>
      <c r="N161" s="1124"/>
      <c r="O161" s="1124"/>
      <c r="P161" s="1124"/>
      <c r="Q161" s="1124"/>
      <c r="R161" s="1124"/>
      <c r="S161" s="1124"/>
      <c r="T161" s="1124"/>
      <c r="U161" s="1124"/>
      <c r="V161" s="1124"/>
      <c r="W161" s="1124"/>
      <c r="X161" s="1124"/>
      <c r="Y161" s="1124"/>
      <c r="Z161" s="1111"/>
    </row>
    <row r="162" spans="1:26" s="774" customFormat="1" ht="21.75" customHeight="1">
      <c r="A162" s="1612"/>
      <c r="B162" s="1051" t="s">
        <v>386</v>
      </c>
      <c r="C162" s="943" t="s">
        <v>751</v>
      </c>
      <c r="D162" s="950"/>
      <c r="E162" s="2027">
        <f>'Dieu tri 12T'!C39</f>
        <v>55221</v>
      </c>
      <c r="F162" s="950"/>
      <c r="G162" s="1027">
        <v>51768</v>
      </c>
      <c r="H162" s="1005">
        <f t="shared" si="11"/>
        <v>6.670143718127022</v>
      </c>
      <c r="I162" s="1126"/>
      <c r="J162" s="1122"/>
      <c r="K162" s="1123"/>
      <c r="L162" s="1124"/>
      <c r="M162" s="1124"/>
      <c r="N162" s="1124"/>
      <c r="O162" s="1124"/>
      <c r="P162" s="1124"/>
      <c r="Q162" s="1124"/>
      <c r="R162" s="1124"/>
      <c r="S162" s="1124"/>
      <c r="T162" s="1124"/>
      <c r="U162" s="1124"/>
      <c r="V162" s="1124"/>
      <c r="W162" s="1124"/>
      <c r="X162" s="1124"/>
      <c r="Y162" s="1124"/>
      <c r="Z162" s="1111"/>
    </row>
    <row r="163" spans="1:26" s="774" customFormat="1" ht="21.75" customHeight="1">
      <c r="A163" s="1612"/>
      <c r="B163" s="1051" t="s">
        <v>130</v>
      </c>
      <c r="C163" s="943" t="s">
        <v>751</v>
      </c>
      <c r="D163" s="950"/>
      <c r="E163" s="2027">
        <f>'Dieu tri 12T'!C40</f>
        <v>59680</v>
      </c>
      <c r="F163" s="950"/>
      <c r="G163" s="1027">
        <v>57082</v>
      </c>
      <c r="H163" s="1005">
        <f t="shared" si="11"/>
        <v>4.551347184751762</v>
      </c>
      <c r="I163" s="1126"/>
      <c r="J163" s="1122"/>
      <c r="K163" s="1123"/>
      <c r="L163" s="1124"/>
      <c r="M163" s="1124"/>
      <c r="N163" s="1124"/>
      <c r="O163" s="1124"/>
      <c r="P163" s="1124"/>
      <c r="Q163" s="1124"/>
      <c r="R163" s="1124"/>
      <c r="S163" s="1124"/>
      <c r="T163" s="1124"/>
      <c r="U163" s="1124"/>
      <c r="V163" s="1124"/>
      <c r="W163" s="1124"/>
      <c r="X163" s="1124"/>
      <c r="Y163" s="1124"/>
      <c r="Z163" s="1111"/>
    </row>
    <row r="164" spans="1:26" s="774" customFormat="1" ht="21.75" customHeight="1">
      <c r="A164" s="1612"/>
      <c r="B164" s="1051" t="s">
        <v>387</v>
      </c>
      <c r="C164" s="943" t="s">
        <v>751</v>
      </c>
      <c r="D164" s="950"/>
      <c r="E164" s="2027">
        <f>'Dieu tri 12T'!C41</f>
        <v>411</v>
      </c>
      <c r="F164" s="950"/>
      <c r="G164" s="1027">
        <v>446</v>
      </c>
      <c r="H164" s="1005">
        <f t="shared" si="11"/>
        <v>-7.847533632286996</v>
      </c>
      <c r="I164" s="1126"/>
      <c r="J164" s="1122"/>
      <c r="K164" s="1123"/>
      <c r="L164" s="1124"/>
      <c r="M164" s="1124"/>
      <c r="N164" s="1124"/>
      <c r="O164" s="1124"/>
      <c r="P164" s="1124"/>
      <c r="Q164" s="1124"/>
      <c r="R164" s="1124"/>
      <c r="S164" s="1124"/>
      <c r="T164" s="1124"/>
      <c r="U164" s="1124"/>
      <c r="V164" s="1124"/>
      <c r="W164" s="1124"/>
      <c r="X164" s="1124"/>
      <c r="Y164" s="1124"/>
      <c r="Z164" s="1111"/>
    </row>
    <row r="165" spans="1:26" s="774" customFormat="1" ht="21.75" customHeight="1">
      <c r="A165" s="1612"/>
      <c r="B165" s="1051" t="s">
        <v>131</v>
      </c>
      <c r="C165" s="943" t="s">
        <v>751</v>
      </c>
      <c r="D165" s="950"/>
      <c r="E165" s="2027">
        <f>'Dieu tri 12T'!C42</f>
        <v>30936</v>
      </c>
      <c r="F165" s="950"/>
      <c r="G165" s="1027">
        <v>24013</v>
      </c>
      <c r="H165" s="1005">
        <f>E165/G165*100-100</f>
        <v>28.830216965810195</v>
      </c>
      <c r="I165" s="1126"/>
      <c r="J165" s="1122"/>
      <c r="K165" s="1123"/>
      <c r="L165" s="1124"/>
      <c r="M165" s="1124"/>
      <c r="N165" s="1124"/>
      <c r="O165" s="1124"/>
      <c r="P165" s="1124"/>
      <c r="Q165" s="1124"/>
      <c r="R165" s="1124"/>
      <c r="S165" s="1124"/>
      <c r="T165" s="1124"/>
      <c r="U165" s="1124"/>
      <c r="V165" s="1124"/>
      <c r="W165" s="1124"/>
      <c r="X165" s="1124"/>
      <c r="Y165" s="1124"/>
      <c r="Z165" s="1111"/>
    </row>
    <row r="166" spans="1:26" s="774" customFormat="1" ht="21.75" customHeight="1">
      <c r="A166" s="1612"/>
      <c r="B166" s="1051" t="s">
        <v>388</v>
      </c>
      <c r="C166" s="943" t="s">
        <v>751</v>
      </c>
      <c r="D166" s="950"/>
      <c r="E166" s="2027">
        <f>'Dieu tri 12T'!C45</f>
        <v>2885</v>
      </c>
      <c r="F166" s="950"/>
      <c r="G166" s="1027">
        <v>3410</v>
      </c>
      <c r="H166" s="1005">
        <f>E166/G166*100-100</f>
        <v>-15.395894428152488</v>
      </c>
      <c r="I166" s="1126"/>
      <c r="J166" s="1122"/>
      <c r="K166" s="1123"/>
      <c r="L166" s="1124"/>
      <c r="M166" s="1124"/>
      <c r="N166" s="1124"/>
      <c r="O166" s="1124"/>
      <c r="P166" s="1124"/>
      <c r="Q166" s="1124"/>
      <c r="R166" s="1124"/>
      <c r="S166" s="1124"/>
      <c r="T166" s="1124"/>
      <c r="U166" s="1124"/>
      <c r="V166" s="1124"/>
      <c r="W166" s="1124"/>
      <c r="X166" s="1124"/>
      <c r="Y166" s="1124"/>
      <c r="Z166" s="1111"/>
    </row>
    <row r="167" spans="1:26" s="774" customFormat="1" ht="21.75" customHeight="1">
      <c r="A167" s="943">
        <v>10</v>
      </c>
      <c r="B167" s="1051" t="s">
        <v>389</v>
      </c>
      <c r="C167" s="943" t="s">
        <v>752</v>
      </c>
      <c r="D167" s="950"/>
      <c r="E167" s="2027">
        <f>'Dieu tri 12T'!C46</f>
        <v>16577</v>
      </c>
      <c r="F167" s="950"/>
      <c r="G167" s="1027">
        <v>16124</v>
      </c>
      <c r="H167" s="1005">
        <f>E167/G167*100-100</f>
        <v>2.8094765566856807</v>
      </c>
      <c r="I167" s="1126"/>
      <c r="J167" s="1122"/>
      <c r="K167" s="1123"/>
      <c r="L167" s="1124"/>
      <c r="M167" s="1124"/>
      <c r="N167" s="1124"/>
      <c r="O167" s="1124"/>
      <c r="P167" s="1124"/>
      <c r="Q167" s="1124"/>
      <c r="R167" s="1124"/>
      <c r="S167" s="1124"/>
      <c r="T167" s="1124"/>
      <c r="U167" s="1124"/>
      <c r="V167" s="1124"/>
      <c r="W167" s="1124"/>
      <c r="X167" s="1124"/>
      <c r="Y167" s="1124"/>
      <c r="Z167" s="1111"/>
    </row>
    <row r="168" spans="1:26" s="774" customFormat="1" ht="21.75" customHeight="1">
      <c r="A168" s="943">
        <v>11</v>
      </c>
      <c r="B168" s="1051" t="s">
        <v>390</v>
      </c>
      <c r="C168" s="943" t="s">
        <v>309</v>
      </c>
      <c r="D168" s="950"/>
      <c r="E168" s="2027">
        <f>'Dieu tri 12T'!C47</f>
        <v>396019</v>
      </c>
      <c r="F168" s="950"/>
      <c r="G168" s="1027">
        <v>354003</v>
      </c>
      <c r="H168" s="1005">
        <f t="shared" si="11"/>
        <v>11.868825970401375</v>
      </c>
      <c r="I168" s="1126"/>
      <c r="J168" s="1122"/>
      <c r="K168" s="1123"/>
      <c r="L168" s="1124"/>
      <c r="M168" s="1124"/>
      <c r="N168" s="1124"/>
      <c r="O168" s="1124"/>
      <c r="P168" s="1124"/>
      <c r="Q168" s="1124"/>
      <c r="R168" s="1124"/>
      <c r="S168" s="1124"/>
      <c r="T168" s="1124"/>
      <c r="U168" s="1124"/>
      <c r="V168" s="1124"/>
      <c r="W168" s="1124"/>
      <c r="X168" s="1124"/>
      <c r="Y168" s="1124"/>
      <c r="Z168" s="1111"/>
    </row>
    <row r="169" spans="1:26" s="774" customFormat="1" ht="21.75" customHeight="1">
      <c r="A169" s="1612">
        <v>12</v>
      </c>
      <c r="B169" s="1099" t="s">
        <v>928</v>
      </c>
      <c r="C169" s="1037"/>
      <c r="D169" s="950"/>
      <c r="E169" s="2028"/>
      <c r="F169" s="950"/>
      <c r="G169" s="1039"/>
      <c r="H169" s="1005"/>
      <c r="I169" s="1126"/>
      <c r="J169" s="1127"/>
      <c r="K169" s="1124"/>
      <c r="L169" s="1124"/>
      <c r="M169" s="1124"/>
      <c r="N169" s="1124"/>
      <c r="O169" s="1124"/>
      <c r="P169" s="1124"/>
      <c r="Q169" s="1124"/>
      <c r="R169" s="1124"/>
      <c r="S169" s="1124"/>
      <c r="T169" s="1124"/>
      <c r="U169" s="1124"/>
      <c r="V169" s="1124"/>
      <c r="W169" s="1124"/>
      <c r="X169" s="1124"/>
      <c r="Y169" s="1124"/>
      <c r="Z169" s="1111"/>
    </row>
    <row r="170" spans="1:26" s="774" customFormat="1" ht="21" customHeight="1">
      <c r="A170" s="1612"/>
      <c r="B170" s="1051" t="s">
        <v>378</v>
      </c>
      <c r="C170" s="943" t="s">
        <v>0</v>
      </c>
      <c r="D170" s="1056">
        <v>100</v>
      </c>
      <c r="E170" s="2050">
        <f>'Dieu tri 12T'!C49</f>
        <v>110.61698630136986</v>
      </c>
      <c r="F170" s="1056">
        <f>E170/D170*100</f>
        <v>110.61698630136986</v>
      </c>
      <c r="G170" s="1005">
        <f>(G145*100)/(G130*365)</f>
        <v>91.34553424657534</v>
      </c>
      <c r="H170" s="1005">
        <f>E170/G170*100-100</f>
        <v>21.09731166799436</v>
      </c>
      <c r="I170" s="1126"/>
      <c r="J170" s="1111"/>
      <c r="K170" s="1111"/>
      <c r="L170" s="1111"/>
      <c r="M170" s="1111"/>
      <c r="N170" s="1111"/>
      <c r="O170" s="1111"/>
      <c r="P170" s="1111"/>
      <c r="Q170" s="1111"/>
      <c r="R170" s="1111"/>
      <c r="S170" s="1111"/>
      <c r="T170" s="1111"/>
      <c r="U170" s="1111"/>
      <c r="V170" s="1111"/>
      <c r="W170" s="1111"/>
      <c r="X170" s="1111"/>
      <c r="Y170" s="1111"/>
      <c r="Z170" s="1111"/>
    </row>
    <row r="171" spans="1:9" s="774" customFormat="1" ht="21" customHeight="1">
      <c r="A171" s="1612"/>
      <c r="B171" s="1051" t="s">
        <v>379</v>
      </c>
      <c r="C171" s="943" t="s">
        <v>0</v>
      </c>
      <c r="D171" s="1056">
        <v>100</v>
      </c>
      <c r="E171" s="2050">
        <f>'Dieu tri 12T'!C50</f>
        <v>88.51244788564622</v>
      </c>
      <c r="F171" s="1056">
        <f>E171/D171*100</f>
        <v>88.51244788564622</v>
      </c>
      <c r="G171" s="1005">
        <f>(G146*100)/(G131*365)</f>
        <v>87.48617683686177</v>
      </c>
      <c r="H171" s="1005">
        <f>E171/G171*100-100</f>
        <v>1.1730665184948919</v>
      </c>
      <c r="I171" s="1111"/>
    </row>
    <row r="172" spans="1:9" s="774" customFormat="1" ht="21" customHeight="1">
      <c r="A172" s="1612"/>
      <c r="B172" s="1051" t="s">
        <v>380</v>
      </c>
      <c r="C172" s="943" t="s">
        <v>0</v>
      </c>
      <c r="D172" s="1056">
        <v>95</v>
      </c>
      <c r="E172" s="2050">
        <f>'Dieu tri 12T'!C51</f>
        <v>66.16294160057679</v>
      </c>
      <c r="F172" s="1056">
        <f>E172/D172*100</f>
        <v>69.64520168481766</v>
      </c>
      <c r="G172" s="1005">
        <f>(G147*100)/(G132*365)</f>
        <v>69.2170151405912</v>
      </c>
      <c r="H172" s="1005">
        <f t="shared" si="11"/>
        <v>-4.412316153493606</v>
      </c>
      <c r="I172" s="1111"/>
    </row>
    <row r="173" spans="1:9" s="774" customFormat="1" ht="25.5" customHeight="1">
      <c r="A173" s="1612">
        <v>13</v>
      </c>
      <c r="B173" s="1050" t="s">
        <v>391</v>
      </c>
      <c r="C173" s="1048"/>
      <c r="D173" s="950"/>
      <c r="E173" s="2050"/>
      <c r="F173" s="1056"/>
      <c r="G173" s="1005"/>
      <c r="H173" s="1005"/>
      <c r="I173" s="1111"/>
    </row>
    <row r="174" spans="1:10" s="774" customFormat="1" ht="24" customHeight="1">
      <c r="A174" s="1612"/>
      <c r="B174" s="1051" t="s">
        <v>378</v>
      </c>
      <c r="C174" s="943" t="s">
        <v>750</v>
      </c>
      <c r="D174" s="950"/>
      <c r="E174" s="2050">
        <f>E145/E140</f>
        <v>7.222238122495707</v>
      </c>
      <c r="F174" s="1106"/>
      <c r="G174" s="1005">
        <f>G145/G140</f>
        <v>7.306137475237978</v>
      </c>
      <c r="H174" s="1005">
        <f>E174/G174*100-100</f>
        <v>-1.1483407344390173</v>
      </c>
      <c r="I174" s="1111"/>
      <c r="J174" s="1128"/>
    </row>
    <row r="175" spans="1:9" s="774" customFormat="1" ht="24" customHeight="1">
      <c r="A175" s="1612"/>
      <c r="B175" s="1051" t="s">
        <v>379</v>
      </c>
      <c r="C175" s="943" t="s">
        <v>750</v>
      </c>
      <c r="D175" s="950"/>
      <c r="E175" s="2050">
        <f>E146/E141</f>
        <v>5.368557185174482</v>
      </c>
      <c r="F175" s="1056"/>
      <c r="G175" s="1005">
        <f>G146/G141</f>
        <v>5.415952263476008</v>
      </c>
      <c r="H175" s="1005">
        <f t="shared" si="11"/>
        <v>-0.8751014779274868</v>
      </c>
      <c r="I175" s="1111"/>
    </row>
    <row r="176" spans="1:9" s="774" customFormat="1" ht="24" customHeight="1">
      <c r="A176" s="1612"/>
      <c r="B176" s="1051" t="s">
        <v>380</v>
      </c>
      <c r="C176" s="943" t="s">
        <v>750</v>
      </c>
      <c r="D176" s="950"/>
      <c r="E176" s="2050">
        <f>E147/E142</f>
        <v>5.502998320940273</v>
      </c>
      <c r="F176" s="1056"/>
      <c r="G176" s="1005">
        <f>G147/G142</f>
        <v>2.2329627389868354</v>
      </c>
      <c r="H176" s="1005">
        <f t="shared" si="11"/>
        <v>146.44380422743438</v>
      </c>
      <c r="I176" s="1111"/>
    </row>
    <row r="177" spans="1:9" s="774" customFormat="1" ht="27" customHeight="1">
      <c r="A177" s="1038"/>
      <c r="B177" s="947"/>
      <c r="C177" s="1038"/>
      <c r="D177" s="1129"/>
      <c r="E177" s="2051"/>
      <c r="F177" s="1130"/>
      <c r="G177" s="1146"/>
      <c r="H177" s="1131"/>
      <c r="I177" s="1111"/>
    </row>
    <row r="178" spans="1:8" s="774" customFormat="1" ht="49.5" customHeight="1">
      <c r="A178" s="1050" t="s">
        <v>14</v>
      </c>
      <c r="B178" s="1037" t="s">
        <v>922</v>
      </c>
      <c r="C178" s="1048" t="s">
        <v>392</v>
      </c>
      <c r="D178" s="1037" t="s">
        <v>835</v>
      </c>
      <c r="E178" s="2052" t="s">
        <v>393</v>
      </c>
      <c r="F178" s="1037" t="s">
        <v>680</v>
      </c>
      <c r="G178" s="1614" t="s">
        <v>836</v>
      </c>
      <c r="H178" s="1614"/>
    </row>
    <row r="179" spans="1:32" s="774" customFormat="1" ht="21.75" customHeight="1">
      <c r="A179" s="1039"/>
      <c r="B179" s="1048" t="s">
        <v>392</v>
      </c>
      <c r="C179" s="1049">
        <f>SUM(C180:C189)</f>
        <v>283292</v>
      </c>
      <c r="D179" s="1049">
        <f>SUM(D180:D189)</f>
        <v>72876</v>
      </c>
      <c r="E179" s="2047">
        <f>SUM(E180:E189)</f>
        <v>22916</v>
      </c>
      <c r="F179" s="1049">
        <f>SUM(F180:F189)</f>
        <v>42895</v>
      </c>
      <c r="G179" s="1621">
        <f>SUM(G180:H189)</f>
        <v>144605</v>
      </c>
      <c r="H179" s="1621"/>
      <c r="AE179" s="1121"/>
      <c r="AF179" s="1121"/>
    </row>
    <row r="180" spans="1:8" s="981" customFormat="1" ht="22.5" customHeight="1">
      <c r="A180" s="950">
        <v>1</v>
      </c>
      <c r="B180" s="1039" t="s">
        <v>395</v>
      </c>
      <c r="C180" s="1147">
        <f aca="true" t="shared" si="12" ref="C180:C189">SUM(D180:G180)</f>
        <v>10793</v>
      </c>
      <c r="D180" s="1147">
        <v>9325</v>
      </c>
      <c r="E180" s="2053">
        <v>867</v>
      </c>
      <c r="F180" s="1147">
        <v>301</v>
      </c>
      <c r="G180" s="1622">
        <v>300</v>
      </c>
      <c r="H180" s="1622"/>
    </row>
    <row r="181" spans="1:8" s="981" customFormat="1" ht="22.5" customHeight="1">
      <c r="A181" s="950">
        <v>2</v>
      </c>
      <c r="B181" s="1039" t="s">
        <v>485</v>
      </c>
      <c r="C181" s="1147">
        <f t="shared" si="12"/>
        <v>23826</v>
      </c>
      <c r="D181" s="1147">
        <f>'Dieu tri 12T'!F11</f>
        <v>10214</v>
      </c>
      <c r="E181" s="2053">
        <f>'Dieu tri 12T'!F16</f>
        <v>6273</v>
      </c>
      <c r="F181" s="1147">
        <f>'Dieu tri 12T'!F25</f>
        <v>438</v>
      </c>
      <c r="G181" s="1622">
        <v>6901</v>
      </c>
      <c r="H181" s="1622"/>
    </row>
    <row r="182" spans="1:8" s="981" customFormat="1" ht="22.5" customHeight="1">
      <c r="A182" s="950">
        <v>3</v>
      </c>
      <c r="B182" s="1039" t="s">
        <v>396</v>
      </c>
      <c r="C182" s="1147">
        <f t="shared" si="12"/>
        <v>40932</v>
      </c>
      <c r="D182" s="1147">
        <f>E182+G182+F182</f>
        <v>20466</v>
      </c>
      <c r="E182" s="2053">
        <v>551</v>
      </c>
      <c r="F182" s="1147">
        <f>1216+3603+2662+435+1157+7766+42</f>
        <v>16881</v>
      </c>
      <c r="G182" s="1622">
        <v>3034</v>
      </c>
      <c r="H182" s="1622"/>
    </row>
    <row r="183" spans="1:8" s="981" customFormat="1" ht="22.5" customHeight="1">
      <c r="A183" s="950">
        <v>4</v>
      </c>
      <c r="B183" s="1039" t="s">
        <v>394</v>
      </c>
      <c r="C183" s="1147">
        <f t="shared" si="12"/>
        <v>21838</v>
      </c>
      <c r="D183" s="1147">
        <v>0</v>
      </c>
      <c r="E183" s="2053">
        <v>0</v>
      </c>
      <c r="F183" s="1147">
        <v>0</v>
      </c>
      <c r="G183" s="1622">
        <v>21838</v>
      </c>
      <c r="H183" s="1622"/>
    </row>
    <row r="184" spans="1:8" s="981" customFormat="1" ht="22.5" customHeight="1">
      <c r="A184" s="950">
        <v>5</v>
      </c>
      <c r="B184" s="1039" t="s">
        <v>100</v>
      </c>
      <c r="C184" s="1147">
        <f t="shared" si="12"/>
        <v>40335</v>
      </c>
      <c r="D184" s="1147">
        <f>6273+8106</f>
        <v>14379</v>
      </c>
      <c r="E184" s="2053">
        <v>1381</v>
      </c>
      <c r="F184" s="1147">
        <v>527</v>
      </c>
      <c r="G184" s="1622">
        <v>24048</v>
      </c>
      <c r="H184" s="1622"/>
    </row>
    <row r="185" spans="1:8" s="981" customFormat="1" ht="22.5" customHeight="1">
      <c r="A185" s="950">
        <v>6</v>
      </c>
      <c r="B185" s="1039" t="s">
        <v>96</v>
      </c>
      <c r="C185" s="1147">
        <f t="shared" si="12"/>
        <v>65643</v>
      </c>
      <c r="D185" s="1147">
        <v>7769</v>
      </c>
      <c r="E185" s="2053">
        <v>12227</v>
      </c>
      <c r="F185" s="1147">
        <v>22703</v>
      </c>
      <c r="G185" s="1622">
        <v>22944</v>
      </c>
      <c r="H185" s="1622"/>
    </row>
    <row r="186" spans="1:8" s="981" customFormat="1" ht="22.5" customHeight="1">
      <c r="A186" s="950">
        <v>7</v>
      </c>
      <c r="B186" s="1039" t="s">
        <v>94</v>
      </c>
      <c r="C186" s="1147">
        <f t="shared" si="12"/>
        <v>22758</v>
      </c>
      <c r="D186" s="1147">
        <f>2554+18</f>
        <v>2572</v>
      </c>
      <c r="E186" s="2053">
        <v>779</v>
      </c>
      <c r="F186" s="1147">
        <v>539</v>
      </c>
      <c r="G186" s="1622">
        <v>18868</v>
      </c>
      <c r="H186" s="1622"/>
    </row>
    <row r="187" spans="1:8" s="981" customFormat="1" ht="22.5" customHeight="1">
      <c r="A187" s="950">
        <v>8</v>
      </c>
      <c r="B187" s="1039" t="s">
        <v>93</v>
      </c>
      <c r="C187" s="1147">
        <f t="shared" si="12"/>
        <v>34509</v>
      </c>
      <c r="D187" s="1147">
        <v>1814</v>
      </c>
      <c r="E187" s="2053">
        <v>645</v>
      </c>
      <c r="F187" s="1147">
        <v>818</v>
      </c>
      <c r="G187" s="1622">
        <v>31232</v>
      </c>
      <c r="H187" s="1622"/>
    </row>
    <row r="188" spans="1:8" s="981" customFormat="1" ht="22.5" customHeight="1">
      <c r="A188" s="950">
        <v>9</v>
      </c>
      <c r="B188" s="1039" t="s">
        <v>98</v>
      </c>
      <c r="C188" s="1147">
        <f>SUM(D188:G188)</f>
        <v>12867</v>
      </c>
      <c r="D188" s="1147">
        <f>F188+G188</f>
        <v>6337</v>
      </c>
      <c r="E188" s="2053">
        <v>193</v>
      </c>
      <c r="F188" s="1147">
        <v>430</v>
      </c>
      <c r="G188" s="1622">
        <v>5907</v>
      </c>
      <c r="H188" s="1622"/>
    </row>
    <row r="189" spans="1:31" s="981" customFormat="1" ht="22.5" customHeight="1">
      <c r="A189" s="950">
        <v>10</v>
      </c>
      <c r="B189" s="1039" t="s">
        <v>147</v>
      </c>
      <c r="C189" s="1147">
        <f t="shared" si="12"/>
        <v>9791</v>
      </c>
      <c r="D189" s="1147">
        <f>9791-F189-G189</f>
        <v>0</v>
      </c>
      <c r="E189" s="2053">
        <v>0</v>
      </c>
      <c r="F189" s="1147">
        <v>258</v>
      </c>
      <c r="G189" s="1622">
        <v>9533</v>
      </c>
      <c r="H189" s="1622"/>
      <c r="J189" s="1148"/>
      <c r="AD189" s="1149" t="s">
        <v>767</v>
      </c>
      <c r="AE189" s="1150"/>
    </row>
    <row r="190" spans="1:9" s="981" customFormat="1" ht="22.5" customHeight="1">
      <c r="A190" s="779"/>
      <c r="B190" s="779"/>
      <c r="C190" s="779"/>
      <c r="D190" s="779"/>
      <c r="E190" s="2054"/>
      <c r="F190" s="779"/>
      <c r="G190" s="1040"/>
      <c r="H190" s="779"/>
      <c r="I190" s="1134"/>
    </row>
    <row r="191" spans="1:29" s="981" customFormat="1" ht="22.5" customHeight="1">
      <c r="A191" s="779"/>
      <c r="B191" s="779"/>
      <c r="C191" s="779"/>
      <c r="D191" s="779"/>
      <c r="E191" s="2054"/>
      <c r="F191" s="779"/>
      <c r="G191" s="1041"/>
      <c r="H191" s="779"/>
      <c r="AC191" s="1149"/>
    </row>
    <row r="192" spans="1:31" s="981" customFormat="1" ht="22.5" customHeight="1">
      <c r="A192" s="779"/>
      <c r="B192" s="779"/>
      <c r="C192" s="779"/>
      <c r="D192" s="779"/>
      <c r="E192" s="2054"/>
      <c r="F192" s="779"/>
      <c r="G192" s="1040"/>
      <c r="H192" s="779"/>
      <c r="AD192" s="1150"/>
      <c r="AE192" s="1150"/>
    </row>
    <row r="193" spans="1:9" s="981" customFormat="1" ht="22.5" customHeight="1">
      <c r="A193" s="779"/>
      <c r="B193" s="779"/>
      <c r="C193" s="779"/>
      <c r="D193" s="779"/>
      <c r="E193" s="2054"/>
      <c r="F193" s="779"/>
      <c r="G193" s="1040"/>
      <c r="H193" s="779"/>
      <c r="I193" s="1150"/>
    </row>
    <row r="194" spans="1:32" s="981" customFormat="1" ht="22.5" customHeight="1">
      <c r="A194" s="779"/>
      <c r="B194" s="779"/>
      <c r="C194" s="779"/>
      <c r="D194" s="779"/>
      <c r="E194" s="2054"/>
      <c r="F194" s="779"/>
      <c r="G194" s="1040"/>
      <c r="H194" s="779"/>
      <c r="AD194" s="1150"/>
      <c r="AF194" s="1150"/>
    </row>
    <row r="195" spans="1:29" s="981" customFormat="1" ht="22.5" customHeight="1">
      <c r="A195" s="779"/>
      <c r="B195" s="779"/>
      <c r="C195" s="779"/>
      <c r="D195" s="779"/>
      <c r="E195" s="2054"/>
      <c r="F195" s="779"/>
      <c r="G195" s="1040"/>
      <c r="H195" s="779"/>
      <c r="AC195" s="1150"/>
    </row>
    <row r="196" spans="1:8" s="981" customFormat="1" ht="22.5" customHeight="1">
      <c r="A196" s="779"/>
      <c r="B196" s="779"/>
      <c r="C196" s="779"/>
      <c r="D196" s="779"/>
      <c r="E196" s="2054"/>
      <c r="F196" s="779"/>
      <c r="G196" s="1041"/>
      <c r="H196" s="779"/>
    </row>
    <row r="197" spans="1:8" s="981" customFormat="1" ht="22.5" customHeight="1">
      <c r="A197" s="779"/>
      <c r="B197" s="779"/>
      <c r="C197" s="779"/>
      <c r="D197" s="779"/>
      <c r="E197" s="2054"/>
      <c r="F197" s="779"/>
      <c r="G197" s="1040"/>
      <c r="H197" s="779"/>
    </row>
    <row r="198" spans="1:8" ht="15">
      <c r="A198" s="1040"/>
      <c r="B198" s="1040"/>
      <c r="C198" s="1042"/>
      <c r="D198" s="1042"/>
      <c r="E198" s="2055"/>
      <c r="F198" s="1042"/>
      <c r="G198" s="1040"/>
      <c r="H198" s="1040"/>
    </row>
    <row r="199" spans="1:8" ht="18.75" customHeight="1">
      <c r="A199" s="1040"/>
      <c r="B199" s="1040"/>
      <c r="C199" s="1042"/>
      <c r="D199" s="1042"/>
      <c r="E199" s="2055"/>
      <c r="F199" s="1042"/>
      <c r="G199" s="1040"/>
      <c r="H199" s="1040"/>
    </row>
    <row r="200" spans="2:6" ht="18.75" customHeight="1">
      <c r="B200" s="1040" t="s">
        <v>586</v>
      </c>
      <c r="D200" s="1133"/>
      <c r="E200" s="2056"/>
      <c r="F200" s="1133"/>
    </row>
    <row r="201" ht="15.75" customHeight="1"/>
    <row r="202" ht="15.75" customHeight="1"/>
    <row r="203" ht="15.75" customHeight="1"/>
  </sheetData>
  <sheetProtection/>
  <mergeCells count="42">
    <mergeCell ref="G182:H182"/>
    <mergeCell ref="G188:H188"/>
    <mergeCell ref="G189:H189"/>
    <mergeCell ref="G183:H183"/>
    <mergeCell ref="G184:H184"/>
    <mergeCell ref="G185:H185"/>
    <mergeCell ref="G186:H186"/>
    <mergeCell ref="G187:H187"/>
    <mergeCell ref="C3:C4"/>
    <mergeCell ref="H3:H4"/>
    <mergeCell ref="G178:H178"/>
    <mergeCell ref="G179:H179"/>
    <mergeCell ref="G180:H180"/>
    <mergeCell ref="G181:H181"/>
    <mergeCell ref="B74:H74"/>
    <mergeCell ref="B76:H76"/>
    <mergeCell ref="B85:H85"/>
    <mergeCell ref="E75:H75"/>
    <mergeCell ref="B26:H26"/>
    <mergeCell ref="A1:H1"/>
    <mergeCell ref="D3:E3"/>
    <mergeCell ref="F3:G3"/>
    <mergeCell ref="A3:A4"/>
    <mergeCell ref="B3:B4"/>
    <mergeCell ref="A129:A133"/>
    <mergeCell ref="B42:H42"/>
    <mergeCell ref="B36:H36"/>
    <mergeCell ref="B53:H53"/>
    <mergeCell ref="B60:H60"/>
    <mergeCell ref="C128:H128"/>
    <mergeCell ref="B94:H94"/>
    <mergeCell ref="B107:H107"/>
    <mergeCell ref="B120:H120"/>
    <mergeCell ref="B65:H65"/>
    <mergeCell ref="A134:A138"/>
    <mergeCell ref="A173:A176"/>
    <mergeCell ref="A139:A143"/>
    <mergeCell ref="A144:A147"/>
    <mergeCell ref="A148:A152"/>
    <mergeCell ref="A153:A157"/>
    <mergeCell ref="A160:A166"/>
    <mergeCell ref="A169:A172"/>
  </mergeCells>
  <printOptions/>
  <pageMargins left="0.5" right="0.3" top="0.5" bottom="0.5" header="0.393700787401575" footer="0.05"/>
  <pageSetup horizontalDpi="600" verticalDpi="600" orientation="portrait" paperSize="9" r:id="rId2"/>
  <headerFooter alignWithMargins="0">
    <oddFooter>&amp;C&amp;"Times New Roman,Regular"&amp;11Page &amp;P of &amp;N</oddFooter>
  </headerFooter>
  <ignoredErrors>
    <ignoredError sqref="F139 F110 F129 F134" formula="1"/>
    <ignoredError sqref="G15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Y68"/>
  <sheetViews>
    <sheetView zoomScale="110" zoomScaleNormal="110" zoomScaleSheetLayoutView="100"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6" sqref="D36"/>
    </sheetView>
  </sheetViews>
  <sheetFormatPr defaultColWidth="8.796875" defaultRowHeight="15"/>
  <cols>
    <col min="1" max="1" width="2.5" style="1151" customWidth="1"/>
    <col min="2" max="2" width="18.5" style="988" customWidth="1"/>
    <col min="3" max="3" width="8.69921875" style="988" customWidth="1"/>
    <col min="4" max="4" width="8" style="988" customWidth="1"/>
    <col min="5" max="5" width="6.69921875" style="988" customWidth="1"/>
    <col min="6" max="6" width="6.59765625" style="988" customWidth="1"/>
    <col min="7" max="7" width="6.69921875" style="988" customWidth="1"/>
    <col min="8" max="8" width="6.3984375" style="988" customWidth="1"/>
    <col min="9" max="9" width="7" style="988" customWidth="1"/>
    <col min="10" max="10" width="7.09765625" style="688" customWidth="1"/>
    <col min="11" max="11" width="7.3984375" style="688" customWidth="1"/>
    <col min="12" max="12" width="7.59765625" style="688" customWidth="1"/>
    <col min="13" max="13" width="7.3984375" style="688" customWidth="1"/>
    <col min="14" max="14" width="6.8984375" style="688" customWidth="1"/>
    <col min="15" max="15" width="7.3984375" style="688" customWidth="1"/>
    <col min="16" max="16" width="6.59765625" style="688" customWidth="1"/>
    <col min="17" max="18" width="6.5" style="688" customWidth="1"/>
    <col min="19" max="19" width="12.5" style="956" hidden="1" customWidth="1"/>
    <col min="20" max="20" width="0" style="773" hidden="1" customWidth="1"/>
    <col min="21" max="21" width="17.3984375" style="957" hidden="1" customWidth="1"/>
    <col min="22" max="22" width="31.09765625" style="773" hidden="1" customWidth="1"/>
    <col min="23" max="27" width="0" style="773" hidden="1" customWidth="1"/>
    <col min="28" max="16384" width="9" style="773" customWidth="1"/>
  </cols>
  <sheetData>
    <row r="1" ht="15">
      <c r="B1" s="2057"/>
    </row>
    <row r="2" spans="1:18" ht="41.25" customHeight="1">
      <c r="A2" s="2058" t="s">
        <v>883</v>
      </c>
      <c r="B2" s="2058"/>
      <c r="C2" s="2058"/>
      <c r="D2" s="2058"/>
      <c r="E2" s="2058"/>
      <c r="F2" s="2058"/>
      <c r="G2" s="2058"/>
      <c r="H2" s="2058"/>
      <c r="I2" s="2058"/>
      <c r="J2" s="2058"/>
      <c r="K2" s="2058"/>
      <c r="L2" s="2058"/>
      <c r="M2" s="2058"/>
      <c r="N2" s="2058"/>
      <c r="O2" s="2058"/>
      <c r="P2" s="2058"/>
      <c r="Q2" s="2058"/>
      <c r="R2" s="2058"/>
    </row>
    <row r="3" spans="1:21" s="952" customFormat="1" ht="15.75" customHeight="1">
      <c r="A3" s="1627" t="s">
        <v>14</v>
      </c>
      <c r="B3" s="1625" t="s">
        <v>108</v>
      </c>
      <c r="C3" s="1625" t="s">
        <v>109</v>
      </c>
      <c r="D3" s="1623" t="s">
        <v>793</v>
      </c>
      <c r="E3" s="1623" t="s">
        <v>736</v>
      </c>
      <c r="F3" s="1623" t="s">
        <v>657</v>
      </c>
      <c r="G3" s="1623" t="s">
        <v>601</v>
      </c>
      <c r="H3" s="1623" t="s">
        <v>602</v>
      </c>
      <c r="I3" s="1629" t="s">
        <v>817</v>
      </c>
      <c r="J3" s="1629" t="s">
        <v>816</v>
      </c>
      <c r="K3" s="1623" t="s">
        <v>815</v>
      </c>
      <c r="L3" s="1623" t="s">
        <v>814</v>
      </c>
      <c r="M3" s="2059" t="s">
        <v>139</v>
      </c>
      <c r="N3" s="2059"/>
      <c r="O3" s="2059" t="s">
        <v>140</v>
      </c>
      <c r="P3" s="2059"/>
      <c r="Q3" s="2060" t="s">
        <v>1</v>
      </c>
      <c r="R3" s="2060"/>
      <c r="S3" s="951"/>
      <c r="U3" s="953"/>
    </row>
    <row r="4" spans="1:21" s="952" customFormat="1" ht="45.75" customHeight="1">
      <c r="A4" s="1628"/>
      <c r="B4" s="1626"/>
      <c r="C4" s="1626"/>
      <c r="D4" s="1624"/>
      <c r="E4" s="1624"/>
      <c r="F4" s="1624"/>
      <c r="G4" s="1624"/>
      <c r="H4" s="1624"/>
      <c r="I4" s="1630"/>
      <c r="J4" s="1630"/>
      <c r="K4" s="1624"/>
      <c r="L4" s="1624"/>
      <c r="M4" s="1174" t="s">
        <v>813</v>
      </c>
      <c r="N4" s="1174" t="s">
        <v>113</v>
      </c>
      <c r="O4" s="1174" t="s">
        <v>811</v>
      </c>
      <c r="P4" s="1174" t="s">
        <v>114</v>
      </c>
      <c r="Q4" s="1175" t="s">
        <v>812</v>
      </c>
      <c r="R4" s="1175" t="s">
        <v>115</v>
      </c>
      <c r="S4" s="951"/>
      <c r="U4" s="953"/>
    </row>
    <row r="5" spans="1:25" ht="18" customHeight="1">
      <c r="A5" s="983">
        <v>1</v>
      </c>
      <c r="B5" s="2061" t="s">
        <v>674</v>
      </c>
      <c r="C5" s="2062">
        <f aca="true" t="shared" si="0" ref="C5:C14">SUM(D5:R5)</f>
        <v>3235</v>
      </c>
      <c r="D5" s="2062">
        <f aca="true" t="shared" si="1" ref="D5:L5">SUM(D6:D9)</f>
        <v>780</v>
      </c>
      <c r="E5" s="2062">
        <f t="shared" si="1"/>
        <v>100</v>
      </c>
      <c r="F5" s="2062">
        <f t="shared" si="1"/>
        <v>200</v>
      </c>
      <c r="G5" s="2062">
        <f t="shared" si="1"/>
        <v>70</v>
      </c>
      <c r="H5" s="2062">
        <f t="shared" si="1"/>
        <v>100</v>
      </c>
      <c r="I5" s="2062">
        <f t="shared" si="1"/>
        <v>75</v>
      </c>
      <c r="J5" s="2062">
        <f t="shared" si="1"/>
        <v>100</v>
      </c>
      <c r="K5" s="2062">
        <f t="shared" si="1"/>
        <v>465</v>
      </c>
      <c r="L5" s="2062">
        <f t="shared" si="1"/>
        <v>340</v>
      </c>
      <c r="M5" s="2063">
        <f>SUM(M6:N9)</f>
        <v>395</v>
      </c>
      <c r="N5" s="2063"/>
      <c r="O5" s="2063">
        <f>SUM(O6:P9)</f>
        <v>420</v>
      </c>
      <c r="P5" s="2063"/>
      <c r="Q5" s="2063">
        <f>SUM(Q6:R9)</f>
        <v>190</v>
      </c>
      <c r="R5" s="2063"/>
      <c r="T5" s="218" t="s">
        <v>409</v>
      </c>
      <c r="U5" s="1152" t="s">
        <v>767</v>
      </c>
      <c r="V5" s="1153" t="s">
        <v>116</v>
      </c>
      <c r="W5" s="1154"/>
      <c r="X5" s="954">
        <f>X6+X7+X8+X9</f>
        <v>3125</v>
      </c>
      <c r="Y5" s="955">
        <f>Y6+Y7+Y8+Y9</f>
        <v>3125</v>
      </c>
    </row>
    <row r="6" spans="1:25" ht="18" customHeight="1">
      <c r="A6" s="836"/>
      <c r="B6" s="958" t="s">
        <v>117</v>
      </c>
      <c r="C6" s="964">
        <f t="shared" si="0"/>
        <v>1250</v>
      </c>
      <c r="D6" s="379">
        <v>780</v>
      </c>
      <c r="E6" s="964">
        <v>100</v>
      </c>
      <c r="F6" s="379">
        <v>200</v>
      </c>
      <c r="G6" s="379">
        <v>70</v>
      </c>
      <c r="H6" s="379">
        <v>100</v>
      </c>
      <c r="I6" s="379"/>
      <c r="J6" s="379"/>
      <c r="K6" s="379"/>
      <c r="L6" s="379"/>
      <c r="M6" s="379"/>
      <c r="N6" s="379"/>
      <c r="O6" s="379"/>
      <c r="P6" s="379"/>
      <c r="Q6" s="379"/>
      <c r="R6" s="379"/>
      <c r="V6" s="1155" t="s">
        <v>597</v>
      </c>
      <c r="W6" s="1156"/>
      <c r="X6" s="236">
        <v>1250</v>
      </c>
      <c r="Y6" s="961">
        <f>X6</f>
        <v>1250</v>
      </c>
    </row>
    <row r="7" spans="1:25" ht="18" customHeight="1">
      <c r="A7" s="836"/>
      <c r="B7" s="958" t="s">
        <v>753</v>
      </c>
      <c r="C7" s="964">
        <f t="shared" si="0"/>
        <v>1150</v>
      </c>
      <c r="D7" s="379"/>
      <c r="E7" s="964"/>
      <c r="F7" s="2064"/>
      <c r="G7" s="379"/>
      <c r="H7" s="379"/>
      <c r="I7" s="379"/>
      <c r="J7" s="379">
        <v>60</v>
      </c>
      <c r="K7" s="379">
        <v>350</v>
      </c>
      <c r="L7" s="379">
        <v>250</v>
      </c>
      <c r="M7" s="379">
        <v>200</v>
      </c>
      <c r="N7" s="379"/>
      <c r="O7" s="379">
        <v>200</v>
      </c>
      <c r="P7" s="379"/>
      <c r="Q7" s="379">
        <v>90</v>
      </c>
      <c r="R7" s="379"/>
      <c r="V7" s="1155" t="s">
        <v>753</v>
      </c>
      <c r="W7" s="1156"/>
      <c r="X7" s="236">
        <v>1030</v>
      </c>
      <c r="Y7" s="961">
        <f>X7</f>
        <v>1030</v>
      </c>
    </row>
    <row r="8" spans="1:25" ht="18" customHeight="1">
      <c r="A8" s="836"/>
      <c r="B8" s="958" t="s">
        <v>603</v>
      </c>
      <c r="C8" s="964">
        <f t="shared" si="0"/>
        <v>190</v>
      </c>
      <c r="D8" s="379"/>
      <c r="E8" s="964"/>
      <c r="F8" s="2064"/>
      <c r="G8" s="379"/>
      <c r="H8" s="379"/>
      <c r="I8" s="379"/>
      <c r="J8" s="379"/>
      <c r="K8" s="379"/>
      <c r="L8" s="379"/>
      <c r="M8" s="379"/>
      <c r="N8" s="379">
        <v>70</v>
      </c>
      <c r="O8" s="379"/>
      <c r="P8" s="379">
        <v>80</v>
      </c>
      <c r="Q8" s="379"/>
      <c r="R8" s="379">
        <v>40</v>
      </c>
      <c r="V8" s="1155" t="s">
        <v>779</v>
      </c>
      <c r="W8" s="1157"/>
      <c r="X8" s="236">
        <v>190</v>
      </c>
      <c r="Y8" s="961">
        <f>X8</f>
        <v>190</v>
      </c>
    </row>
    <row r="9" spans="1:25" ht="18" customHeight="1">
      <c r="A9" s="836"/>
      <c r="B9" s="958" t="s">
        <v>119</v>
      </c>
      <c r="C9" s="964">
        <f t="shared" si="0"/>
        <v>645</v>
      </c>
      <c r="D9" s="379"/>
      <c r="E9" s="964"/>
      <c r="F9" s="379"/>
      <c r="G9" s="237"/>
      <c r="H9" s="237"/>
      <c r="I9" s="379">
        <v>75</v>
      </c>
      <c r="J9" s="379">
        <v>40</v>
      </c>
      <c r="K9" s="379">
        <v>115</v>
      </c>
      <c r="L9" s="379">
        <v>90</v>
      </c>
      <c r="M9" s="379">
        <v>125</v>
      </c>
      <c r="N9" s="379"/>
      <c r="O9" s="379">
        <v>140</v>
      </c>
      <c r="P9" s="237"/>
      <c r="Q9" s="379">
        <v>60</v>
      </c>
      <c r="R9" s="237"/>
      <c r="S9" s="959"/>
      <c r="U9" s="960">
        <f>SUM(U10:U13)</f>
        <v>0</v>
      </c>
      <c r="V9" s="1155" t="s">
        <v>599</v>
      </c>
      <c r="W9" s="1157"/>
      <c r="X9" s="236">
        <v>655</v>
      </c>
      <c r="Y9" s="961">
        <f>X9</f>
        <v>655</v>
      </c>
    </row>
    <row r="10" spans="1:21" ht="18" customHeight="1">
      <c r="A10" s="836">
        <v>2</v>
      </c>
      <c r="B10" s="962" t="s">
        <v>673</v>
      </c>
      <c r="C10" s="1158">
        <f t="shared" si="0"/>
        <v>1104133</v>
      </c>
      <c r="D10" s="1158">
        <f aca="true" t="shared" si="2" ref="D10:L10">SUM(D11:D14)</f>
        <v>227134</v>
      </c>
      <c r="E10" s="1158">
        <f t="shared" si="2"/>
        <v>9664</v>
      </c>
      <c r="F10" s="1158">
        <f t="shared" si="2"/>
        <v>10214</v>
      </c>
      <c r="G10" s="1158">
        <f t="shared" si="2"/>
        <v>6366</v>
      </c>
      <c r="H10" s="1158">
        <f t="shared" si="2"/>
        <v>5854</v>
      </c>
      <c r="I10" s="1158">
        <f t="shared" si="2"/>
        <v>65984</v>
      </c>
      <c r="J10" s="1158">
        <f t="shared" si="2"/>
        <v>62891</v>
      </c>
      <c r="K10" s="1158">
        <f t="shared" si="2"/>
        <v>194810</v>
      </c>
      <c r="L10" s="1158">
        <f t="shared" si="2"/>
        <v>142972</v>
      </c>
      <c r="M10" s="2106">
        <f>M12+N13+M14+M13+M11+N11+N12+N14</f>
        <v>165641</v>
      </c>
      <c r="N10" s="2106"/>
      <c r="O10" s="2106">
        <f>O12+P13+O14+O13+O11+P11+P12+P14</f>
        <v>155908</v>
      </c>
      <c r="P10" s="2106"/>
      <c r="Q10" s="2106">
        <f>Q12+R13+Q14+Q13+Q11+R11+R12+R14</f>
        <v>56695</v>
      </c>
      <c r="R10" s="2106"/>
      <c r="U10" s="960"/>
    </row>
    <row r="11" spans="1:21" ht="18" customHeight="1">
      <c r="A11" s="836"/>
      <c r="B11" s="958" t="s">
        <v>666</v>
      </c>
      <c r="C11" s="379">
        <f t="shared" si="0"/>
        <v>259232</v>
      </c>
      <c r="D11" s="1176">
        <v>227134</v>
      </c>
      <c r="E11" s="379">
        <v>9664</v>
      </c>
      <c r="F11" s="379">
        <v>10214</v>
      </c>
      <c r="G11" s="379">
        <v>6366</v>
      </c>
      <c r="H11" s="379">
        <v>5854</v>
      </c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1159"/>
      <c r="U11" s="960"/>
    </row>
    <row r="12" spans="1:21" ht="18" customHeight="1">
      <c r="A12" s="836"/>
      <c r="B12" s="958" t="s">
        <v>754</v>
      </c>
      <c r="C12" s="379">
        <f t="shared" si="0"/>
        <v>400088</v>
      </c>
      <c r="D12" s="379"/>
      <c r="E12" s="379"/>
      <c r="F12" s="379"/>
      <c r="G12" s="379"/>
      <c r="H12" s="379"/>
      <c r="I12" s="379"/>
      <c r="J12" s="379">
        <v>31537</v>
      </c>
      <c r="K12" s="379">
        <v>110513</v>
      </c>
      <c r="L12" s="379">
        <v>82695</v>
      </c>
      <c r="M12" s="379">
        <v>82153</v>
      </c>
      <c r="N12" s="379"/>
      <c r="O12" s="379">
        <v>71449</v>
      </c>
      <c r="P12" s="379"/>
      <c r="Q12" s="379">
        <v>21741</v>
      </c>
      <c r="R12" s="379"/>
      <c r="U12" s="960"/>
    </row>
    <row r="13" spans="1:23" ht="18" customHeight="1">
      <c r="A13" s="836"/>
      <c r="B13" s="958" t="s">
        <v>134</v>
      </c>
      <c r="C13" s="379">
        <f t="shared" si="0"/>
        <v>50087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>
        <v>13663</v>
      </c>
      <c r="O13" s="379"/>
      <c r="P13" s="379">
        <v>27206</v>
      </c>
      <c r="Q13" s="379"/>
      <c r="R13" s="379">
        <v>9218</v>
      </c>
      <c r="U13" s="960"/>
      <c r="W13" s="1160"/>
    </row>
    <row r="14" spans="1:21" ht="18" customHeight="1">
      <c r="A14" s="836"/>
      <c r="B14" s="958" t="s">
        <v>125</v>
      </c>
      <c r="C14" s="379">
        <f t="shared" si="0"/>
        <v>394726</v>
      </c>
      <c r="D14" s="379"/>
      <c r="E14" s="379"/>
      <c r="F14" s="379"/>
      <c r="G14" s="379"/>
      <c r="H14" s="379"/>
      <c r="I14" s="379">
        <v>65984</v>
      </c>
      <c r="J14" s="379">
        <v>31354</v>
      </c>
      <c r="K14" s="1176">
        <v>84297</v>
      </c>
      <c r="L14" s="379">
        <v>60277</v>
      </c>
      <c r="M14" s="1177">
        <v>69825</v>
      </c>
      <c r="N14" s="379"/>
      <c r="O14" s="379">
        <v>57253</v>
      </c>
      <c r="P14" s="379"/>
      <c r="Q14" s="379">
        <v>25736</v>
      </c>
      <c r="R14" s="379"/>
      <c r="U14" s="960"/>
    </row>
    <row r="15" spans="1:22" ht="18" customHeight="1">
      <c r="A15" s="836">
        <v>3</v>
      </c>
      <c r="B15" s="962" t="s">
        <v>143</v>
      </c>
      <c r="C15" s="963">
        <f aca="true" t="shared" si="3" ref="C15:C33">SUM(D15:R15)</f>
        <v>147443</v>
      </c>
      <c r="D15" s="237">
        <f aca="true" t="shared" si="4" ref="D15:L15">SUM(D16:D19)</f>
        <v>57870</v>
      </c>
      <c r="E15" s="237">
        <f t="shared" si="4"/>
        <v>2204</v>
      </c>
      <c r="F15" s="237">
        <f t="shared" si="4"/>
        <v>6273</v>
      </c>
      <c r="G15" s="237">
        <f t="shared" si="4"/>
        <v>1950</v>
      </c>
      <c r="H15" s="237">
        <f t="shared" si="4"/>
        <v>1583</v>
      </c>
      <c r="I15" s="237">
        <f t="shared" si="4"/>
        <v>0</v>
      </c>
      <c r="J15" s="237">
        <f t="shared" si="4"/>
        <v>4052</v>
      </c>
      <c r="K15" s="237">
        <f t="shared" si="4"/>
        <v>21108</v>
      </c>
      <c r="L15" s="237">
        <f t="shared" si="4"/>
        <v>19849</v>
      </c>
      <c r="M15" s="1632">
        <f>SUM(M16:N19)</f>
        <v>12690</v>
      </c>
      <c r="N15" s="1632"/>
      <c r="O15" s="1632">
        <f>SUM(O16:P19)</f>
        <v>13873</v>
      </c>
      <c r="P15" s="1632"/>
      <c r="Q15" s="1632">
        <f>SUM(Q16:R19)</f>
        <v>5991</v>
      </c>
      <c r="R15" s="1632"/>
      <c r="U15" s="960"/>
      <c r="V15" s="1161"/>
    </row>
    <row r="16" spans="1:18" ht="18" customHeight="1">
      <c r="A16" s="836"/>
      <c r="B16" s="958" t="s">
        <v>666</v>
      </c>
      <c r="C16" s="964">
        <f t="shared" si="3"/>
        <v>69880</v>
      </c>
      <c r="D16" s="379">
        <v>57870</v>
      </c>
      <c r="E16" s="379">
        <v>2204</v>
      </c>
      <c r="F16" s="379">
        <v>6273</v>
      </c>
      <c r="G16" s="379">
        <v>1950</v>
      </c>
      <c r="H16" s="379">
        <v>1583</v>
      </c>
      <c r="I16" s="379"/>
      <c r="J16" s="379"/>
      <c r="K16" s="379"/>
      <c r="L16" s="379"/>
      <c r="M16" s="379"/>
      <c r="N16" s="379"/>
      <c r="O16" s="379"/>
      <c r="P16" s="379"/>
      <c r="Q16" s="379"/>
      <c r="R16" s="379"/>
    </row>
    <row r="17" spans="1:18" ht="18" customHeight="1">
      <c r="A17" s="836"/>
      <c r="B17" s="958" t="s">
        <v>754</v>
      </c>
      <c r="C17" s="964">
        <f t="shared" si="3"/>
        <v>69205</v>
      </c>
      <c r="D17" s="379"/>
      <c r="E17" s="379"/>
      <c r="F17" s="379"/>
      <c r="G17" s="379"/>
      <c r="H17" s="2065"/>
      <c r="I17" s="379"/>
      <c r="J17" s="379">
        <v>4052</v>
      </c>
      <c r="K17" s="379">
        <v>21108</v>
      </c>
      <c r="L17" s="379">
        <v>19849</v>
      </c>
      <c r="M17" s="379">
        <v>10036</v>
      </c>
      <c r="N17" s="379"/>
      <c r="O17" s="379">
        <v>9865</v>
      </c>
      <c r="P17" s="379"/>
      <c r="Q17" s="379">
        <v>4295</v>
      </c>
      <c r="R17" s="379"/>
    </row>
    <row r="18" spans="1:19" ht="18" customHeight="1">
      <c r="A18" s="836"/>
      <c r="B18" s="958" t="s">
        <v>134</v>
      </c>
      <c r="C18" s="964">
        <f t="shared" si="3"/>
        <v>8338</v>
      </c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>
        <v>2635</v>
      </c>
      <c r="O18" s="379"/>
      <c r="P18" s="379">
        <v>4007</v>
      </c>
      <c r="Q18" s="379"/>
      <c r="R18" s="379">
        <v>1696</v>
      </c>
      <c r="S18" s="959"/>
    </row>
    <row r="19" spans="1:19" ht="18" customHeight="1">
      <c r="A19" s="836"/>
      <c r="B19" s="958" t="s">
        <v>125</v>
      </c>
      <c r="C19" s="964">
        <f t="shared" si="3"/>
        <v>20</v>
      </c>
      <c r="D19" s="379"/>
      <c r="E19" s="379"/>
      <c r="F19" s="379"/>
      <c r="G19" s="379"/>
      <c r="H19" s="379"/>
      <c r="I19" s="379">
        <v>0</v>
      </c>
      <c r="J19" s="379">
        <v>0</v>
      </c>
      <c r="K19" s="379">
        <v>0</v>
      </c>
      <c r="L19" s="379">
        <v>0</v>
      </c>
      <c r="M19" s="836">
        <v>19</v>
      </c>
      <c r="N19" s="379"/>
      <c r="O19" s="379">
        <v>1</v>
      </c>
      <c r="P19" s="379"/>
      <c r="Q19" s="379">
        <v>0</v>
      </c>
      <c r="R19" s="379"/>
      <c r="S19" s="1159"/>
    </row>
    <row r="20" spans="1:18" ht="18" customHeight="1">
      <c r="A20" s="836">
        <v>4</v>
      </c>
      <c r="B20" s="962" t="s">
        <v>123</v>
      </c>
      <c r="C20" s="963">
        <f t="shared" si="3"/>
        <v>922105</v>
      </c>
      <c r="D20" s="237">
        <f aca="true" t="shared" si="5" ref="D20:L20">SUM(D21:D23)</f>
        <v>324369</v>
      </c>
      <c r="E20" s="237">
        <f t="shared" si="5"/>
        <v>31174</v>
      </c>
      <c r="F20" s="1158">
        <f t="shared" si="5"/>
        <v>85642</v>
      </c>
      <c r="G20" s="237">
        <f t="shared" si="5"/>
        <v>23092</v>
      </c>
      <c r="H20" s="1158">
        <f t="shared" si="5"/>
        <v>40413</v>
      </c>
      <c r="I20" s="1158">
        <f t="shared" si="5"/>
        <v>0</v>
      </c>
      <c r="J20" s="1158">
        <f t="shared" si="5"/>
        <v>21120</v>
      </c>
      <c r="K20" s="1158">
        <f t="shared" si="5"/>
        <v>126484</v>
      </c>
      <c r="L20" s="1158">
        <f t="shared" si="5"/>
        <v>79473</v>
      </c>
      <c r="M20" s="2106">
        <f>SUM(M21:N23)</f>
        <v>78080</v>
      </c>
      <c r="N20" s="2106"/>
      <c r="O20" s="2106">
        <f>SUM(O21:P23)</f>
        <v>82396</v>
      </c>
      <c r="P20" s="2106"/>
      <c r="Q20" s="2106">
        <f>SUM(Q21:R23)</f>
        <v>29862</v>
      </c>
      <c r="R20" s="2106"/>
    </row>
    <row r="21" spans="1:19" ht="18" customHeight="1">
      <c r="A21" s="836"/>
      <c r="B21" s="958" t="s">
        <v>666</v>
      </c>
      <c r="C21" s="964">
        <f t="shared" si="3"/>
        <v>504690</v>
      </c>
      <c r="D21" s="379">
        <v>324369</v>
      </c>
      <c r="E21" s="379">
        <v>31174</v>
      </c>
      <c r="F21" s="379">
        <v>85642</v>
      </c>
      <c r="G21" s="379">
        <v>23092</v>
      </c>
      <c r="H21" s="379">
        <v>40413</v>
      </c>
      <c r="I21" s="379"/>
      <c r="J21" s="379"/>
      <c r="K21" s="379"/>
      <c r="L21" s="379"/>
      <c r="M21" s="379"/>
      <c r="N21" s="379"/>
      <c r="O21" s="379"/>
      <c r="P21" s="379"/>
      <c r="Q21" s="379"/>
      <c r="R21" s="379"/>
      <c r="S21" s="1162"/>
    </row>
    <row r="22" spans="1:18" ht="18" customHeight="1">
      <c r="A22" s="836"/>
      <c r="B22" s="958" t="s">
        <v>754</v>
      </c>
      <c r="C22" s="964">
        <f t="shared" si="3"/>
        <v>371531</v>
      </c>
      <c r="D22" s="379"/>
      <c r="E22" s="379"/>
      <c r="F22" s="379"/>
      <c r="G22" s="379"/>
      <c r="H22" s="379"/>
      <c r="I22" s="379"/>
      <c r="J22" s="379">
        <v>21120</v>
      </c>
      <c r="K22" s="379">
        <v>126484</v>
      </c>
      <c r="L22" s="379">
        <v>79473</v>
      </c>
      <c r="M22" s="379">
        <v>61665</v>
      </c>
      <c r="N22" s="379"/>
      <c r="O22" s="379">
        <v>61232</v>
      </c>
      <c r="P22" s="379"/>
      <c r="Q22" s="379">
        <v>21557</v>
      </c>
      <c r="R22" s="379"/>
    </row>
    <row r="23" spans="1:18" ht="18" customHeight="1">
      <c r="A23" s="836"/>
      <c r="B23" s="958" t="s">
        <v>134</v>
      </c>
      <c r="C23" s="964">
        <f t="shared" si="3"/>
        <v>45884</v>
      </c>
      <c r="D23" s="379"/>
      <c r="E23" s="379"/>
      <c r="F23" s="379"/>
      <c r="G23" s="379"/>
      <c r="H23" s="379"/>
      <c r="I23" s="379"/>
      <c r="J23" s="379"/>
      <c r="K23" s="379"/>
      <c r="L23" s="379"/>
      <c r="M23" s="379"/>
      <c r="N23" s="379">
        <v>16415</v>
      </c>
      <c r="O23" s="379"/>
      <c r="P23" s="379">
        <v>21164</v>
      </c>
      <c r="Q23" s="379"/>
      <c r="R23" s="379">
        <v>8305</v>
      </c>
    </row>
    <row r="24" spans="1:18" ht="18" customHeight="1">
      <c r="A24" s="836">
        <v>5</v>
      </c>
      <c r="B24" s="962" t="s">
        <v>667</v>
      </c>
      <c r="C24" s="963">
        <f t="shared" si="3"/>
        <v>69007</v>
      </c>
      <c r="D24" s="237">
        <f aca="true" t="shared" si="6" ref="D24:L24">SUM(D25:D28)</f>
        <v>10219</v>
      </c>
      <c r="E24" s="237">
        <f t="shared" si="6"/>
        <v>602</v>
      </c>
      <c r="F24" s="237">
        <f t="shared" si="6"/>
        <v>438</v>
      </c>
      <c r="G24" s="237">
        <f t="shared" si="6"/>
        <v>74</v>
      </c>
      <c r="H24" s="237">
        <f t="shared" si="6"/>
        <v>3064</v>
      </c>
      <c r="I24" s="237">
        <f t="shared" si="6"/>
        <v>25094</v>
      </c>
      <c r="J24" s="237">
        <f t="shared" si="6"/>
        <v>220</v>
      </c>
      <c r="K24" s="237">
        <f t="shared" si="6"/>
        <v>15419</v>
      </c>
      <c r="L24" s="237">
        <f t="shared" si="6"/>
        <v>2923</v>
      </c>
      <c r="M24" s="1632">
        <f>SUM(M25:N28)</f>
        <v>2485</v>
      </c>
      <c r="N24" s="1632"/>
      <c r="O24" s="1632">
        <f>SUM(O25:P28)</f>
        <v>8114</v>
      </c>
      <c r="P24" s="1632"/>
      <c r="Q24" s="1632">
        <f>SUM(Q25:R28)</f>
        <v>355</v>
      </c>
      <c r="R24" s="1632"/>
    </row>
    <row r="25" spans="1:18" ht="18" customHeight="1">
      <c r="A25" s="836"/>
      <c r="B25" s="958" t="s">
        <v>666</v>
      </c>
      <c r="C25" s="964">
        <f t="shared" si="3"/>
        <v>14397</v>
      </c>
      <c r="D25" s="379">
        <v>10219</v>
      </c>
      <c r="E25" s="379">
        <v>602</v>
      </c>
      <c r="F25" s="379">
        <v>438</v>
      </c>
      <c r="G25" s="379">
        <v>74</v>
      </c>
      <c r="H25" s="379">
        <v>3064</v>
      </c>
      <c r="I25" s="379"/>
      <c r="J25" s="379"/>
      <c r="K25" s="379"/>
      <c r="L25" s="379"/>
      <c r="M25" s="379"/>
      <c r="N25" s="379"/>
      <c r="O25" s="379"/>
      <c r="P25" s="379"/>
      <c r="Q25" s="379"/>
      <c r="R25" s="379"/>
    </row>
    <row r="26" spans="1:18" ht="18" customHeight="1">
      <c r="A26" s="836"/>
      <c r="B26" s="958" t="s">
        <v>754</v>
      </c>
      <c r="C26" s="964">
        <f t="shared" si="3"/>
        <v>25998</v>
      </c>
      <c r="D26" s="379"/>
      <c r="E26" s="379"/>
      <c r="F26" s="379"/>
      <c r="G26" s="379"/>
      <c r="H26" s="379"/>
      <c r="I26" s="379"/>
      <c r="J26" s="379">
        <v>220</v>
      </c>
      <c r="K26" s="379">
        <v>15419</v>
      </c>
      <c r="L26" s="379">
        <v>2923</v>
      </c>
      <c r="M26" s="1176">
        <v>2485</v>
      </c>
      <c r="N26" s="379"/>
      <c r="O26" s="379">
        <v>4596</v>
      </c>
      <c r="P26" s="379"/>
      <c r="Q26" s="379">
        <v>355</v>
      </c>
      <c r="R26" s="379"/>
    </row>
    <row r="27" spans="1:18" ht="18" customHeight="1">
      <c r="A27" s="836"/>
      <c r="B27" s="958" t="s">
        <v>134</v>
      </c>
      <c r="C27" s="964">
        <f t="shared" si="3"/>
        <v>3518</v>
      </c>
      <c r="D27" s="379"/>
      <c r="E27" s="379"/>
      <c r="F27" s="379"/>
      <c r="G27" s="379"/>
      <c r="H27" s="379"/>
      <c r="I27" s="379"/>
      <c r="J27" s="379"/>
      <c r="K27" s="379"/>
      <c r="L27" s="379"/>
      <c r="M27" s="1176"/>
      <c r="N27" s="379">
        <v>0</v>
      </c>
      <c r="O27" s="379"/>
      <c r="P27" s="379">
        <v>3518</v>
      </c>
      <c r="Q27" s="379"/>
      <c r="R27" s="379">
        <v>0</v>
      </c>
    </row>
    <row r="28" spans="1:18" ht="18" customHeight="1">
      <c r="A28" s="984"/>
      <c r="B28" s="2066" t="s">
        <v>125</v>
      </c>
      <c r="C28" s="2067">
        <f t="shared" si="3"/>
        <v>25094</v>
      </c>
      <c r="D28" s="1179"/>
      <c r="E28" s="1179"/>
      <c r="F28" s="1179"/>
      <c r="G28" s="1179"/>
      <c r="H28" s="1179"/>
      <c r="I28" s="1179">
        <v>25094</v>
      </c>
      <c r="J28" s="1179">
        <v>0</v>
      </c>
      <c r="K28" s="1179">
        <v>0</v>
      </c>
      <c r="L28" s="1179">
        <v>0</v>
      </c>
      <c r="M28" s="2068">
        <v>0</v>
      </c>
      <c r="N28" s="1179"/>
      <c r="O28" s="1179">
        <v>0</v>
      </c>
      <c r="P28" s="1179"/>
      <c r="Q28" s="1179">
        <v>0</v>
      </c>
      <c r="R28" s="1179"/>
    </row>
    <row r="29" spans="1:18" ht="18" customHeight="1">
      <c r="A29" s="965">
        <v>6</v>
      </c>
      <c r="B29" s="2069" t="s">
        <v>141</v>
      </c>
      <c r="C29" s="2070">
        <f t="shared" si="3"/>
        <v>57594</v>
      </c>
      <c r="D29" s="1180">
        <f aca="true" t="shared" si="7" ref="D29:L29">SUM(D30:D33)</f>
        <v>6312</v>
      </c>
      <c r="E29" s="1180">
        <f t="shared" si="7"/>
        <v>115</v>
      </c>
      <c r="F29" s="1180">
        <f t="shared" si="7"/>
        <v>173</v>
      </c>
      <c r="G29" s="1180">
        <f t="shared" si="7"/>
        <v>360</v>
      </c>
      <c r="H29" s="1180">
        <f t="shared" si="7"/>
        <v>74</v>
      </c>
      <c r="I29" s="1180">
        <f t="shared" si="7"/>
        <v>24764</v>
      </c>
      <c r="J29" s="1180">
        <f t="shared" si="7"/>
        <v>658</v>
      </c>
      <c r="K29" s="1180">
        <f t="shared" si="7"/>
        <v>2239</v>
      </c>
      <c r="L29" s="1180">
        <f t="shared" si="7"/>
        <v>5158</v>
      </c>
      <c r="M29" s="2071">
        <f>SUM(M30:N33)</f>
        <v>10231</v>
      </c>
      <c r="N29" s="2071"/>
      <c r="O29" s="2071">
        <f>SUM(O30:P33)</f>
        <v>5934</v>
      </c>
      <c r="P29" s="2071"/>
      <c r="Q29" s="2071">
        <f>SUM(Q30:R33)</f>
        <v>1576</v>
      </c>
      <c r="R29" s="2071"/>
    </row>
    <row r="30" spans="1:19" ht="18" customHeight="1">
      <c r="A30" s="836"/>
      <c r="B30" s="958" t="s">
        <v>666</v>
      </c>
      <c r="C30" s="964">
        <f t="shared" si="3"/>
        <v>7034</v>
      </c>
      <c r="D30" s="379">
        <v>6312</v>
      </c>
      <c r="E30" s="379">
        <v>115</v>
      </c>
      <c r="F30" s="379">
        <v>173</v>
      </c>
      <c r="G30" s="379">
        <f>334+26</f>
        <v>360</v>
      </c>
      <c r="H30" s="379">
        <v>74</v>
      </c>
      <c r="I30" s="379"/>
      <c r="J30" s="379"/>
      <c r="K30" s="379"/>
      <c r="L30" s="379"/>
      <c r="M30" s="379"/>
      <c r="N30" s="379"/>
      <c r="O30" s="379"/>
      <c r="P30" s="379"/>
      <c r="Q30" s="379"/>
      <c r="R30" s="379"/>
      <c r="S30" s="1162"/>
    </row>
    <row r="31" spans="1:18" ht="18" customHeight="1">
      <c r="A31" s="836"/>
      <c r="B31" s="958" t="s">
        <v>754</v>
      </c>
      <c r="C31" s="964">
        <f t="shared" si="3"/>
        <v>17403</v>
      </c>
      <c r="D31" s="379"/>
      <c r="E31" s="379"/>
      <c r="F31" s="379"/>
      <c r="G31" s="379"/>
      <c r="H31" s="379"/>
      <c r="I31" s="379"/>
      <c r="J31" s="379">
        <v>658</v>
      </c>
      <c r="K31" s="379">
        <v>2225</v>
      </c>
      <c r="L31" s="379">
        <v>5018</v>
      </c>
      <c r="M31" s="379">
        <v>4492</v>
      </c>
      <c r="N31" s="379"/>
      <c r="O31" s="379">
        <v>4263</v>
      </c>
      <c r="P31" s="379"/>
      <c r="Q31" s="379">
        <v>747</v>
      </c>
      <c r="R31" s="379"/>
    </row>
    <row r="32" spans="1:18" ht="18" customHeight="1">
      <c r="A32" s="836"/>
      <c r="B32" s="958" t="s">
        <v>134</v>
      </c>
      <c r="C32" s="964">
        <f t="shared" si="3"/>
        <v>3803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>
        <v>1737</v>
      </c>
      <c r="O32" s="379"/>
      <c r="P32" s="379">
        <v>1391</v>
      </c>
      <c r="Q32" s="379"/>
      <c r="R32" s="379">
        <v>675</v>
      </c>
    </row>
    <row r="33" spans="1:18" ht="18" customHeight="1">
      <c r="A33" s="836"/>
      <c r="B33" s="958" t="s">
        <v>125</v>
      </c>
      <c r="C33" s="964">
        <f t="shared" si="3"/>
        <v>29354</v>
      </c>
      <c r="D33" s="379"/>
      <c r="E33" s="379"/>
      <c r="F33" s="379"/>
      <c r="G33" s="379"/>
      <c r="H33" s="379"/>
      <c r="I33" s="379">
        <v>24764</v>
      </c>
      <c r="J33" s="379">
        <v>0</v>
      </c>
      <c r="K33" s="379">
        <v>14</v>
      </c>
      <c r="L33" s="379">
        <v>140</v>
      </c>
      <c r="M33" s="379">
        <v>4002</v>
      </c>
      <c r="N33" s="379"/>
      <c r="O33" s="379">
        <v>280</v>
      </c>
      <c r="P33" s="379"/>
      <c r="Q33" s="379">
        <v>154</v>
      </c>
      <c r="R33" s="379"/>
    </row>
    <row r="34" spans="1:18" ht="18" customHeight="1">
      <c r="A34" s="1631">
        <v>7</v>
      </c>
      <c r="B34" s="2072" t="s">
        <v>755</v>
      </c>
      <c r="C34" s="2073">
        <f>SUM(D34:R34)</f>
        <v>120</v>
      </c>
      <c r="D34" s="2074">
        <v>55</v>
      </c>
      <c r="E34" s="2074">
        <v>16</v>
      </c>
      <c r="F34" s="2074">
        <v>0</v>
      </c>
      <c r="G34" s="2074">
        <v>0</v>
      </c>
      <c r="H34" s="2074">
        <v>0</v>
      </c>
      <c r="I34" s="2074">
        <v>0</v>
      </c>
      <c r="J34" s="2074">
        <v>0</v>
      </c>
      <c r="K34" s="2074">
        <v>10</v>
      </c>
      <c r="L34" s="2074">
        <v>29</v>
      </c>
      <c r="M34" s="1632">
        <f>M35+N35</f>
        <v>1</v>
      </c>
      <c r="N34" s="1632"/>
      <c r="O34" s="2075">
        <f>O35+P35</f>
        <v>1</v>
      </c>
      <c r="P34" s="2076"/>
      <c r="Q34" s="1632">
        <f>Q35+R35</f>
        <v>8</v>
      </c>
      <c r="R34" s="1632"/>
    </row>
    <row r="35" spans="1:21" s="1164" customFormat="1" ht="18" customHeight="1">
      <c r="A35" s="1631"/>
      <c r="B35" s="2077"/>
      <c r="C35" s="2073"/>
      <c r="D35" s="2074"/>
      <c r="E35" s="2074"/>
      <c r="F35" s="2074"/>
      <c r="G35" s="2074"/>
      <c r="H35" s="2074"/>
      <c r="I35" s="2074"/>
      <c r="J35" s="2074"/>
      <c r="K35" s="2074"/>
      <c r="L35" s="2074"/>
      <c r="M35" s="379">
        <v>1</v>
      </c>
      <c r="N35" s="379">
        <v>0</v>
      </c>
      <c r="O35" s="379">
        <v>0</v>
      </c>
      <c r="P35" s="379">
        <v>1</v>
      </c>
      <c r="Q35" s="379">
        <v>3</v>
      </c>
      <c r="R35" s="379">
        <v>5</v>
      </c>
      <c r="S35" s="1163"/>
      <c r="U35" s="1165"/>
    </row>
    <row r="36" spans="1:19" ht="18" customHeight="1">
      <c r="A36" s="836">
        <v>8</v>
      </c>
      <c r="B36" s="2078" t="s">
        <v>747</v>
      </c>
      <c r="C36" s="964">
        <f>SUM(D36:R36)</f>
        <v>2333482</v>
      </c>
      <c r="D36" s="1178">
        <v>1205980</v>
      </c>
      <c r="E36" s="379">
        <v>3892</v>
      </c>
      <c r="F36" s="379">
        <v>47509</v>
      </c>
      <c r="G36" s="379">
        <v>21757</v>
      </c>
      <c r="H36" s="379">
        <v>2440</v>
      </c>
      <c r="I36" s="379">
        <v>0</v>
      </c>
      <c r="J36" s="379">
        <v>27033</v>
      </c>
      <c r="K36" s="1181">
        <v>410412</v>
      </c>
      <c r="L36" s="379">
        <v>252767</v>
      </c>
      <c r="M36" s="379">
        <v>129210</v>
      </c>
      <c r="N36" s="379">
        <v>7455</v>
      </c>
      <c r="O36" s="379">
        <v>146361</v>
      </c>
      <c r="P36" s="379">
        <v>8700</v>
      </c>
      <c r="Q36" s="379">
        <v>54102</v>
      </c>
      <c r="R36" s="379">
        <v>15864</v>
      </c>
      <c r="S36" s="1166"/>
    </row>
    <row r="37" spans="1:18" ht="18" customHeight="1">
      <c r="A37" s="836">
        <v>9</v>
      </c>
      <c r="B37" s="958" t="s">
        <v>127</v>
      </c>
      <c r="C37" s="964">
        <f aca="true" t="shared" si="8" ref="C37:C47">SUM(D37:R37)</f>
        <v>220038</v>
      </c>
      <c r="D37" s="1176">
        <v>71097</v>
      </c>
      <c r="E37" s="379">
        <v>11312</v>
      </c>
      <c r="F37" s="379">
        <v>4536</v>
      </c>
      <c r="G37" s="379">
        <v>0</v>
      </c>
      <c r="H37" s="379"/>
      <c r="I37" s="379"/>
      <c r="J37" s="379">
        <v>2470</v>
      </c>
      <c r="K37" s="1181">
        <v>41257</v>
      </c>
      <c r="L37" s="379">
        <v>32557</v>
      </c>
      <c r="M37" s="379">
        <v>23122</v>
      </c>
      <c r="N37" s="379">
        <v>1919</v>
      </c>
      <c r="O37" s="379">
        <v>16452</v>
      </c>
      <c r="P37" s="379">
        <v>5896</v>
      </c>
      <c r="Q37" s="379">
        <v>8873</v>
      </c>
      <c r="R37" s="379">
        <v>547</v>
      </c>
    </row>
    <row r="38" spans="1:19" ht="18" customHeight="1">
      <c r="A38" s="836">
        <v>10</v>
      </c>
      <c r="B38" s="958" t="s">
        <v>128</v>
      </c>
      <c r="C38" s="964">
        <f t="shared" si="8"/>
        <v>197672</v>
      </c>
      <c r="D38" s="1176">
        <v>82748</v>
      </c>
      <c r="E38" s="379">
        <v>760</v>
      </c>
      <c r="F38" s="379">
        <v>3417</v>
      </c>
      <c r="G38" s="379">
        <v>1543</v>
      </c>
      <c r="H38" s="379"/>
      <c r="I38" s="379"/>
      <c r="J38" s="379">
        <v>2962</v>
      </c>
      <c r="K38" s="1181">
        <v>31790</v>
      </c>
      <c r="L38" s="379">
        <v>31505</v>
      </c>
      <c r="M38" s="379">
        <v>14021</v>
      </c>
      <c r="N38" s="379">
        <v>3298</v>
      </c>
      <c r="O38" s="379">
        <v>13843</v>
      </c>
      <c r="P38" s="379">
        <v>4601</v>
      </c>
      <c r="Q38" s="379">
        <v>5275</v>
      </c>
      <c r="R38" s="379">
        <v>1909</v>
      </c>
      <c r="S38" s="1167"/>
    </row>
    <row r="39" spans="1:19" ht="18" customHeight="1">
      <c r="A39" s="836">
        <v>11</v>
      </c>
      <c r="B39" s="958" t="s">
        <v>129</v>
      </c>
      <c r="C39" s="964">
        <f t="shared" si="8"/>
        <v>55221</v>
      </c>
      <c r="D39" s="1176">
        <v>27954</v>
      </c>
      <c r="E39" s="379">
        <v>981</v>
      </c>
      <c r="F39" s="379">
        <v>1529</v>
      </c>
      <c r="G39" s="379">
        <v>888</v>
      </c>
      <c r="H39" s="379"/>
      <c r="I39" s="379"/>
      <c r="J39" s="379">
        <v>82</v>
      </c>
      <c r="K39" s="1181">
        <v>13013</v>
      </c>
      <c r="L39" s="379">
        <v>2632</v>
      </c>
      <c r="M39" s="379">
        <v>4821</v>
      </c>
      <c r="N39" s="379">
        <v>9</v>
      </c>
      <c r="O39" s="379">
        <v>2607</v>
      </c>
      <c r="P39" s="379">
        <v>0</v>
      </c>
      <c r="Q39" s="379">
        <v>705</v>
      </c>
      <c r="R39" s="379">
        <v>0</v>
      </c>
      <c r="S39" s="1167"/>
    </row>
    <row r="40" spans="1:18" ht="18" customHeight="1">
      <c r="A40" s="836">
        <v>12</v>
      </c>
      <c r="B40" s="958" t="s">
        <v>130</v>
      </c>
      <c r="C40" s="964">
        <f t="shared" si="8"/>
        <v>59680</v>
      </c>
      <c r="D40" s="379">
        <f>10153+15300</f>
        <v>25453</v>
      </c>
      <c r="E40" s="379">
        <v>368</v>
      </c>
      <c r="F40" s="379">
        <v>0</v>
      </c>
      <c r="G40" s="379">
        <v>293</v>
      </c>
      <c r="H40" s="379"/>
      <c r="I40" s="379"/>
      <c r="J40" s="379">
        <v>727</v>
      </c>
      <c r="K40" s="1181">
        <v>9496</v>
      </c>
      <c r="L40" s="379">
        <v>4091</v>
      </c>
      <c r="M40" s="379">
        <v>4619</v>
      </c>
      <c r="N40" s="379">
        <v>101</v>
      </c>
      <c r="O40" s="379">
        <v>10067</v>
      </c>
      <c r="P40" s="379">
        <v>3047</v>
      </c>
      <c r="Q40" s="379">
        <v>1418</v>
      </c>
      <c r="R40" s="379">
        <v>0</v>
      </c>
    </row>
    <row r="41" spans="1:18" ht="18" customHeight="1">
      <c r="A41" s="836">
        <v>13</v>
      </c>
      <c r="B41" s="958" t="s">
        <v>298</v>
      </c>
      <c r="C41" s="964">
        <f t="shared" si="8"/>
        <v>411</v>
      </c>
      <c r="D41" s="379">
        <v>395</v>
      </c>
      <c r="E41" s="379">
        <v>0</v>
      </c>
      <c r="F41" s="379">
        <v>0</v>
      </c>
      <c r="G41" s="379">
        <v>0</v>
      </c>
      <c r="H41" s="379"/>
      <c r="I41" s="379"/>
      <c r="J41" s="379">
        <v>0</v>
      </c>
      <c r="K41" s="379">
        <v>0</v>
      </c>
      <c r="L41" s="379">
        <v>16</v>
      </c>
      <c r="M41" s="379">
        <v>0</v>
      </c>
      <c r="N41" s="379">
        <v>0</v>
      </c>
      <c r="O41" s="379">
        <v>0</v>
      </c>
      <c r="P41" s="379">
        <v>0</v>
      </c>
      <c r="Q41" s="379">
        <v>0</v>
      </c>
      <c r="R41" s="379">
        <v>0</v>
      </c>
    </row>
    <row r="42" spans="1:23" ht="18" customHeight="1">
      <c r="A42" s="836">
        <v>14</v>
      </c>
      <c r="B42" s="958" t="s">
        <v>131</v>
      </c>
      <c r="C42" s="964">
        <f>SUM(D42:R42)</f>
        <v>30936</v>
      </c>
      <c r="D42" s="379">
        <f>D43+D44</f>
        <v>22207</v>
      </c>
      <c r="E42" s="379">
        <v>392</v>
      </c>
      <c r="F42" s="379">
        <v>0</v>
      </c>
      <c r="G42" s="379">
        <v>0</v>
      </c>
      <c r="H42" s="379"/>
      <c r="I42" s="379"/>
      <c r="J42" s="379"/>
      <c r="K42" s="379">
        <v>4020</v>
      </c>
      <c r="L42" s="379">
        <v>4317</v>
      </c>
      <c r="M42" s="379">
        <v>0</v>
      </c>
      <c r="N42" s="379">
        <v>0</v>
      </c>
      <c r="O42" s="379">
        <v>0</v>
      </c>
      <c r="P42" s="379">
        <v>0</v>
      </c>
      <c r="Q42" s="379">
        <v>0</v>
      </c>
      <c r="R42" s="379">
        <v>0</v>
      </c>
      <c r="W42" s="773">
        <f>325+159</f>
        <v>484</v>
      </c>
    </row>
    <row r="43" spans="1:18" ht="18" customHeight="1">
      <c r="A43" s="836"/>
      <c r="B43" s="2079" t="s">
        <v>678</v>
      </c>
      <c r="C43" s="2080">
        <f t="shared" si="8"/>
        <v>22207</v>
      </c>
      <c r="D43" s="1182">
        <v>22207</v>
      </c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</row>
    <row r="44" spans="1:23" ht="18" customHeight="1">
      <c r="A44" s="836"/>
      <c r="B44" s="2079" t="s">
        <v>679</v>
      </c>
      <c r="C44" s="2080">
        <f t="shared" si="8"/>
        <v>0</v>
      </c>
      <c r="D44" s="1182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W44" s="1168">
        <f>89661/(350*272)*100</f>
        <v>94.18172268907563</v>
      </c>
    </row>
    <row r="45" spans="1:18" ht="18" customHeight="1">
      <c r="A45" s="836">
        <v>15</v>
      </c>
      <c r="B45" s="958" t="s">
        <v>665</v>
      </c>
      <c r="C45" s="964">
        <f t="shared" si="8"/>
        <v>2885</v>
      </c>
      <c r="D45" s="379">
        <v>2885</v>
      </c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</row>
    <row r="46" spans="1:18" ht="18" customHeight="1">
      <c r="A46" s="836">
        <v>16</v>
      </c>
      <c r="B46" s="958" t="s">
        <v>132</v>
      </c>
      <c r="C46" s="964">
        <f t="shared" si="8"/>
        <v>16577</v>
      </c>
      <c r="D46" s="379">
        <v>9484</v>
      </c>
      <c r="E46" s="379">
        <v>0</v>
      </c>
      <c r="F46" s="379">
        <v>0</v>
      </c>
      <c r="G46" s="379">
        <v>0</v>
      </c>
      <c r="H46" s="379"/>
      <c r="I46" s="379"/>
      <c r="J46" s="379">
        <v>333</v>
      </c>
      <c r="K46" s="2081">
        <v>3067</v>
      </c>
      <c r="L46" s="379">
        <v>1885</v>
      </c>
      <c r="M46" s="379">
        <v>245</v>
      </c>
      <c r="N46" s="379">
        <v>0</v>
      </c>
      <c r="O46" s="379">
        <v>1113</v>
      </c>
      <c r="P46" s="379">
        <v>106</v>
      </c>
      <c r="Q46" s="379">
        <v>295</v>
      </c>
      <c r="R46" s="379">
        <v>49</v>
      </c>
    </row>
    <row r="47" spans="1:18" ht="18" customHeight="1">
      <c r="A47" s="836">
        <v>17</v>
      </c>
      <c r="B47" s="958" t="s">
        <v>796</v>
      </c>
      <c r="C47" s="964">
        <f t="shared" si="8"/>
        <v>396019</v>
      </c>
      <c r="D47" s="379">
        <v>271990</v>
      </c>
      <c r="E47" s="379">
        <v>171</v>
      </c>
      <c r="F47" s="379">
        <v>97</v>
      </c>
      <c r="G47" s="379">
        <v>0</v>
      </c>
      <c r="H47" s="379"/>
      <c r="I47" s="379">
        <v>0</v>
      </c>
      <c r="J47" s="379">
        <v>983</v>
      </c>
      <c r="K47" s="2082">
        <v>38770</v>
      </c>
      <c r="L47" s="379">
        <v>58186</v>
      </c>
      <c r="M47" s="379">
        <v>1496</v>
      </c>
      <c r="N47" s="379">
        <v>6368</v>
      </c>
      <c r="O47" s="379">
        <v>2192</v>
      </c>
      <c r="P47" s="379">
        <v>3825</v>
      </c>
      <c r="Q47" s="379">
        <v>11745</v>
      </c>
      <c r="R47" s="379">
        <v>196</v>
      </c>
    </row>
    <row r="48" spans="1:21" s="1170" customFormat="1" ht="24.75" customHeight="1">
      <c r="A48" s="836">
        <v>18</v>
      </c>
      <c r="B48" s="962" t="s">
        <v>933</v>
      </c>
      <c r="C48" s="2083"/>
      <c r="D48" s="2084">
        <f>D49</f>
        <v>113.9336143308746</v>
      </c>
      <c r="E48" s="2084">
        <f>E49</f>
        <v>85.40821917808219</v>
      </c>
      <c r="F48" s="2084">
        <f>F49</f>
        <v>117.31780821917808</v>
      </c>
      <c r="G48" s="2084">
        <f>G49</f>
        <v>90.37964774951077</v>
      </c>
      <c r="H48" s="2084">
        <f>H49</f>
        <v>110.72054794520548</v>
      </c>
      <c r="I48" s="2084">
        <f>I50</f>
        <v>0</v>
      </c>
      <c r="J48" s="2084">
        <f>J50</f>
        <v>96.43835616438356</v>
      </c>
      <c r="K48" s="2084">
        <f>K50</f>
        <v>99.00900195694716</v>
      </c>
      <c r="L48" s="2084">
        <f>L50</f>
        <v>87.09369863013698</v>
      </c>
      <c r="M48" s="2085">
        <f>(M20*100)/((M7+N8)*365)</f>
        <v>79.22881785895484</v>
      </c>
      <c r="N48" s="2085"/>
      <c r="O48" s="2085">
        <f>(O20*100)/((O7+P8)*365)</f>
        <v>80.62230919765166</v>
      </c>
      <c r="P48" s="2085"/>
      <c r="Q48" s="2085">
        <f>(Q20*100)/((Q7+R8)*365)</f>
        <v>62.933614330874605</v>
      </c>
      <c r="R48" s="2085"/>
      <c r="S48" s="1169"/>
      <c r="U48" s="1171"/>
    </row>
    <row r="49" spans="1:21" ht="18" customHeight="1">
      <c r="A49" s="836"/>
      <c r="B49" s="958" t="s">
        <v>664</v>
      </c>
      <c r="C49" s="2086">
        <f aca="true" t="shared" si="9" ref="C49:H49">(C21*100)/(C6*365)</f>
        <v>110.61698630136986</v>
      </c>
      <c r="D49" s="2086">
        <f t="shared" si="9"/>
        <v>113.9336143308746</v>
      </c>
      <c r="E49" s="2086">
        <f t="shared" si="9"/>
        <v>85.40821917808219</v>
      </c>
      <c r="F49" s="2086">
        <f t="shared" si="9"/>
        <v>117.31780821917808</v>
      </c>
      <c r="G49" s="2086">
        <f t="shared" si="9"/>
        <v>90.37964774951077</v>
      </c>
      <c r="H49" s="2086">
        <f t="shared" si="9"/>
        <v>110.72054794520548</v>
      </c>
      <c r="I49" s="379"/>
      <c r="J49" s="2087"/>
      <c r="K49" s="2087"/>
      <c r="L49" s="2087"/>
      <c r="M49" s="2087"/>
      <c r="N49" s="2087"/>
      <c r="O49" s="379"/>
      <c r="P49" s="2087"/>
      <c r="Q49" s="2087"/>
      <c r="R49" s="379"/>
      <c r="U49" s="1172"/>
    </row>
    <row r="50" spans="1:18" ht="18" customHeight="1">
      <c r="A50" s="836"/>
      <c r="B50" s="958" t="s">
        <v>754</v>
      </c>
      <c r="C50" s="2086">
        <f>(C22*100)/(C7*365)</f>
        <v>88.51244788564622</v>
      </c>
      <c r="D50" s="2086"/>
      <c r="E50" s="2087"/>
      <c r="F50" s="2087"/>
      <c r="G50" s="2088"/>
      <c r="H50" s="2087"/>
      <c r="I50" s="2086"/>
      <c r="J50" s="2086">
        <f>(J22*100)/(J7*365)</f>
        <v>96.43835616438356</v>
      </c>
      <c r="K50" s="2086">
        <f aca="true" t="shared" si="10" ref="K50:Q50">(K22*100)/(K7*365)</f>
        <v>99.00900195694716</v>
      </c>
      <c r="L50" s="2086">
        <f t="shared" si="10"/>
        <v>87.09369863013698</v>
      </c>
      <c r="M50" s="2086">
        <f t="shared" si="10"/>
        <v>84.47260273972603</v>
      </c>
      <c r="N50" s="2086"/>
      <c r="O50" s="2086">
        <f>(O22*100)/(O7*365)</f>
        <v>83.87945205479453</v>
      </c>
      <c r="P50" s="2086"/>
      <c r="Q50" s="2086">
        <f t="shared" si="10"/>
        <v>65.62252663622526</v>
      </c>
      <c r="R50" s="2086"/>
    </row>
    <row r="51" spans="1:18" ht="18" customHeight="1">
      <c r="A51" s="836"/>
      <c r="B51" s="958" t="s">
        <v>134</v>
      </c>
      <c r="C51" s="2086">
        <f>(C23*100)/(C8*365)</f>
        <v>66.16294160057679</v>
      </c>
      <c r="D51" s="2086"/>
      <c r="E51" s="2087"/>
      <c r="F51" s="2087"/>
      <c r="G51" s="2087"/>
      <c r="H51" s="2087"/>
      <c r="I51" s="379"/>
      <c r="J51" s="2086"/>
      <c r="K51" s="2087"/>
      <c r="L51" s="2087"/>
      <c r="M51" s="2087"/>
      <c r="N51" s="2086">
        <f>(N23*100)/(N8*365)</f>
        <v>64.24657534246575</v>
      </c>
      <c r="O51" s="2086"/>
      <c r="P51" s="2086">
        <f>(P23*100)/(P8*365)</f>
        <v>72.47945205479452</v>
      </c>
      <c r="Q51" s="2086"/>
      <c r="R51" s="2086">
        <f>(R23*100)/(R8*365)</f>
        <v>56.88356164383562</v>
      </c>
    </row>
    <row r="52" spans="1:21" s="1170" customFormat="1" ht="18" customHeight="1">
      <c r="A52" s="836">
        <v>19</v>
      </c>
      <c r="B52" s="2089" t="s">
        <v>145</v>
      </c>
      <c r="C52" s="2083"/>
      <c r="D52" s="2084">
        <f>D53</f>
        <v>5.6051321928460345</v>
      </c>
      <c r="E52" s="2084">
        <f>E53</f>
        <v>14.144283121597097</v>
      </c>
      <c r="F52" s="2084">
        <f>F53</f>
        <v>13.652478877729953</v>
      </c>
      <c r="G52" s="2084">
        <f>G53</f>
        <v>11.842051282051282</v>
      </c>
      <c r="H52" s="2084" t="str">
        <f>H53</f>
        <v>13.2</v>
      </c>
      <c r="I52" s="2084">
        <f>I54</f>
        <v>0</v>
      </c>
      <c r="J52" s="2084">
        <f>J53+J54+J55</f>
        <v>5.212240868706812</v>
      </c>
      <c r="K52" s="2084">
        <f>K54</f>
        <v>5.992230433958689</v>
      </c>
      <c r="L52" s="2084">
        <f>L54</f>
        <v>4.00387928862915</v>
      </c>
      <c r="M52" s="2085">
        <f>M20/M15</f>
        <v>6.152876280535855</v>
      </c>
      <c r="N52" s="2085"/>
      <c r="O52" s="2085">
        <f>O20/O15</f>
        <v>5.939306566712319</v>
      </c>
      <c r="P52" s="2085"/>
      <c r="Q52" s="2085">
        <f>Q20/Q15</f>
        <v>4.984476715072609</v>
      </c>
      <c r="R52" s="2085"/>
      <c r="S52" s="1169"/>
      <c r="U52" s="1171"/>
    </row>
    <row r="53" spans="1:18" ht="18" customHeight="1">
      <c r="A53" s="836"/>
      <c r="B53" s="958" t="s">
        <v>664</v>
      </c>
      <c r="C53" s="2086">
        <f>C21/C16</f>
        <v>7.222238122495707</v>
      </c>
      <c r="D53" s="2090">
        <f>D21/D16</f>
        <v>5.6051321928460345</v>
      </c>
      <c r="E53" s="2090">
        <f>E21/E16</f>
        <v>14.144283121597097</v>
      </c>
      <c r="F53" s="2090">
        <f>F21/F16</f>
        <v>13.652478877729953</v>
      </c>
      <c r="G53" s="2090">
        <f>G21/G16</f>
        <v>11.842051282051282</v>
      </c>
      <c r="H53" s="2090" t="s">
        <v>810</v>
      </c>
      <c r="I53" s="379"/>
      <c r="J53" s="2087"/>
      <c r="K53" s="2087"/>
      <c r="L53" s="2087"/>
      <c r="M53" s="2087"/>
      <c r="N53" s="2090"/>
      <c r="O53" s="379"/>
      <c r="P53" s="2090"/>
      <c r="Q53" s="2087"/>
      <c r="R53" s="2091"/>
    </row>
    <row r="54" spans="1:18" ht="18" customHeight="1">
      <c r="A54" s="836"/>
      <c r="B54" s="958" t="s">
        <v>754</v>
      </c>
      <c r="C54" s="2086">
        <f>C22/C17</f>
        <v>5.368557185174482</v>
      </c>
      <c r="D54" s="2087"/>
      <c r="E54" s="2087"/>
      <c r="F54" s="2087"/>
      <c r="G54" s="2087"/>
      <c r="H54" s="2087"/>
      <c r="I54" s="2090"/>
      <c r="J54" s="2090">
        <f>J22/J17</f>
        <v>5.212240868706812</v>
      </c>
      <c r="K54" s="2090">
        <f>K22/K17</f>
        <v>5.992230433958689</v>
      </c>
      <c r="L54" s="2090">
        <f>L22/L17</f>
        <v>4.00387928862915</v>
      </c>
      <c r="M54" s="2090">
        <f>M22/M17</f>
        <v>6.144380231167796</v>
      </c>
      <c r="N54" s="2090"/>
      <c r="O54" s="2090">
        <f>O22/O17</f>
        <v>6.2069944247339075</v>
      </c>
      <c r="P54" s="2090"/>
      <c r="Q54" s="2090">
        <f>Q22/Q17</f>
        <v>5.019091967403958</v>
      </c>
      <c r="R54" s="2091"/>
    </row>
    <row r="55" spans="1:18" ht="18" customHeight="1">
      <c r="A55" s="984"/>
      <c r="B55" s="2066" t="s">
        <v>134</v>
      </c>
      <c r="C55" s="2092">
        <f>C23/C18</f>
        <v>5.502998320940273</v>
      </c>
      <c r="D55" s="2093"/>
      <c r="E55" s="2093"/>
      <c r="F55" s="2093"/>
      <c r="G55" s="2093"/>
      <c r="H55" s="2093"/>
      <c r="I55" s="1179"/>
      <c r="J55" s="2093"/>
      <c r="K55" s="2093"/>
      <c r="L55" s="2093"/>
      <c r="M55" s="2093"/>
      <c r="N55" s="2094">
        <f>N23/N18</f>
        <v>6.229601518026565</v>
      </c>
      <c r="O55" s="1179"/>
      <c r="P55" s="2094">
        <f>P23/P18</f>
        <v>5.281756925380584</v>
      </c>
      <c r="Q55" s="2093"/>
      <c r="R55" s="2094">
        <f>R23/R18</f>
        <v>4.896816037735849</v>
      </c>
    </row>
    <row r="56" ht="21.75" customHeight="1" hidden="1">
      <c r="N56" s="2095"/>
    </row>
    <row r="57" spans="1:21" s="1173" customFormat="1" ht="15" hidden="1">
      <c r="A57" s="1151"/>
      <c r="B57" s="1151"/>
      <c r="C57" s="1151"/>
      <c r="D57" s="2096"/>
      <c r="E57" s="2097"/>
      <c r="F57" s="1151"/>
      <c r="G57" s="1151"/>
      <c r="H57" s="1151"/>
      <c r="I57" s="1151"/>
      <c r="J57" s="687"/>
      <c r="K57" s="687"/>
      <c r="L57" s="687"/>
      <c r="M57" s="687"/>
      <c r="N57" s="2098"/>
      <c r="O57" s="687"/>
      <c r="P57" s="687"/>
      <c r="Q57" s="687"/>
      <c r="R57" s="687"/>
      <c r="S57" s="956"/>
      <c r="U57" s="957"/>
    </row>
    <row r="58" ht="15" hidden="1">
      <c r="D58" s="2057"/>
    </row>
    <row r="59" spans="4:12" ht="15" hidden="1">
      <c r="D59" s="2099"/>
      <c r="L59" s="2100"/>
    </row>
    <row r="60" spans="4:6" ht="15" hidden="1">
      <c r="D60" s="2099"/>
      <c r="E60" s="2101"/>
      <c r="F60" s="2101"/>
    </row>
    <row r="61" spans="5:6" ht="15" hidden="1">
      <c r="E61" s="2101"/>
      <c r="F61" s="2101"/>
    </row>
    <row r="62" spans="5:6" ht="15" hidden="1">
      <c r="E62" s="2101"/>
      <c r="F62" s="2101"/>
    </row>
    <row r="63" spans="5:6" ht="15" hidden="1">
      <c r="E63" s="2101"/>
      <c r="F63" s="2101"/>
    </row>
    <row r="64" ht="15" hidden="1"/>
    <row r="65" spans="2:3" ht="15" hidden="1">
      <c r="B65" s="2102"/>
      <c r="C65" s="2103"/>
    </row>
    <row r="66" ht="15" hidden="1">
      <c r="C66" s="2104"/>
    </row>
    <row r="67" spans="3:4" ht="15" hidden="1">
      <c r="C67" s="2105"/>
      <c r="D67" s="2105"/>
    </row>
    <row r="68" spans="2:3" ht="15" hidden="1">
      <c r="B68" s="2102"/>
      <c r="C68" s="2103"/>
    </row>
  </sheetData>
  <sheetProtection/>
  <mergeCells count="56">
    <mergeCell ref="O24:P24"/>
    <mergeCell ref="Q24:R24"/>
    <mergeCell ref="Q29:R29"/>
    <mergeCell ref="Q15:R15"/>
    <mergeCell ref="Q20:R20"/>
    <mergeCell ref="M10:N10"/>
    <mergeCell ref="O10:P10"/>
    <mergeCell ref="F34:F35"/>
    <mergeCell ref="Q10:R10"/>
    <mergeCell ref="M24:N24"/>
    <mergeCell ref="Q52:R52"/>
    <mergeCell ref="O52:P52"/>
    <mergeCell ref="M52:N52"/>
    <mergeCell ref="Q48:R48"/>
    <mergeCell ref="O48:P48"/>
    <mergeCell ref="M48:N48"/>
    <mergeCell ref="M34:N34"/>
    <mergeCell ref="O15:P15"/>
    <mergeCell ref="M15:N15"/>
    <mergeCell ref="O20:P20"/>
    <mergeCell ref="M20:N20"/>
    <mergeCell ref="A34:A35"/>
    <mergeCell ref="G34:G35"/>
    <mergeCell ref="B34:B35"/>
    <mergeCell ref="C34:C35"/>
    <mergeCell ref="E34:E35"/>
    <mergeCell ref="D34:D35"/>
    <mergeCell ref="Q34:R34"/>
    <mergeCell ref="M29:N29"/>
    <mergeCell ref="J34:J35"/>
    <mergeCell ref="I34:I35"/>
    <mergeCell ref="H34:H35"/>
    <mergeCell ref="O29:P29"/>
    <mergeCell ref="O34:P34"/>
    <mergeCell ref="L34:L35"/>
    <mergeCell ref="K34:K35"/>
    <mergeCell ref="I3:I4"/>
    <mergeCell ref="M3:N3"/>
    <mergeCell ref="L3:L4"/>
    <mergeCell ref="Q5:R5"/>
    <mergeCell ref="O5:P5"/>
    <mergeCell ref="G3:G4"/>
    <mergeCell ref="H3:H4"/>
    <mergeCell ref="Q3:R3"/>
    <mergeCell ref="K3:K4"/>
    <mergeCell ref="J3:J4"/>
    <mergeCell ref="C67:D67"/>
    <mergeCell ref="D3:D4"/>
    <mergeCell ref="E3:E4"/>
    <mergeCell ref="F3:F4"/>
    <mergeCell ref="C3:C4"/>
    <mergeCell ref="A2:R2"/>
    <mergeCell ref="M5:N5"/>
    <mergeCell ref="B3:B4"/>
    <mergeCell ref="A3:A4"/>
    <mergeCell ref="O3:P3"/>
  </mergeCells>
  <printOptions/>
  <pageMargins left="0.25" right="0.17" top="0.35" bottom="0.5" header="0.2" footer="0.2"/>
  <pageSetup horizontalDpi="600" verticalDpi="600" orientation="landscape" paperSize="9" r:id="rId1"/>
  <headerFooter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28"/>
  <sheetViews>
    <sheetView zoomScale="120" zoomScaleNormal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1:IV16384"/>
    </sheetView>
  </sheetViews>
  <sheetFormatPr defaultColWidth="8.796875" defaultRowHeight="15"/>
  <cols>
    <col min="1" max="1" width="5" style="773" customWidth="1"/>
    <col min="2" max="2" width="25" style="952" customWidth="1"/>
    <col min="3" max="3" width="13.59765625" style="952" customWidth="1"/>
    <col min="4" max="4" width="13.19921875" style="952" customWidth="1"/>
    <col min="5" max="5" width="13.5" style="952" customWidth="1"/>
    <col min="6" max="6" width="9.69921875" style="952" customWidth="1"/>
    <col min="7" max="7" width="15.19921875" style="952" customWidth="1"/>
    <col min="8" max="8" width="10.69921875" style="952" customWidth="1"/>
    <col min="9" max="9" width="11" style="952" customWidth="1"/>
    <col min="10" max="10" width="11.5" style="952" customWidth="1"/>
    <col min="11" max="12" width="9" style="952" customWidth="1"/>
    <col min="13" max="16384" width="9" style="773" customWidth="1"/>
  </cols>
  <sheetData>
    <row r="1" spans="1:10" ht="39.75" customHeight="1">
      <c r="A1" s="1635" t="s">
        <v>889</v>
      </c>
      <c r="B1" s="1635"/>
      <c r="C1" s="1635"/>
      <c r="D1" s="1635"/>
      <c r="E1" s="1635"/>
      <c r="F1" s="1635"/>
      <c r="G1" s="1635"/>
      <c r="H1" s="1635"/>
      <c r="I1" s="1635"/>
      <c r="J1" s="1635"/>
    </row>
    <row r="2" spans="2:10" ht="13.5" customHeight="1">
      <c r="B2" s="1183"/>
      <c r="C2" s="1636"/>
      <c r="D2" s="1636"/>
      <c r="E2" s="1636"/>
      <c r="F2" s="1636"/>
      <c r="G2" s="1636"/>
      <c r="H2" s="1636"/>
      <c r="I2" s="1636"/>
      <c r="J2" s="1636"/>
    </row>
    <row r="3" spans="1:10" ht="26.25" customHeight="1">
      <c r="A3" s="1650" t="s">
        <v>14</v>
      </c>
      <c r="B3" s="1653" t="s">
        <v>229</v>
      </c>
      <c r="C3" s="1653" t="s">
        <v>240</v>
      </c>
      <c r="D3" s="1637" t="s">
        <v>241</v>
      </c>
      <c r="E3" s="1638"/>
      <c r="F3" s="1638"/>
      <c r="G3" s="1639"/>
      <c r="H3" s="1640" t="s">
        <v>246</v>
      </c>
      <c r="I3" s="1641"/>
      <c r="J3" s="1642"/>
    </row>
    <row r="4" spans="1:10" ht="45.75" customHeight="1">
      <c r="A4" s="1651"/>
      <c r="B4" s="1654"/>
      <c r="C4" s="1654"/>
      <c r="D4" s="1646" t="s">
        <v>242</v>
      </c>
      <c r="E4" s="1647"/>
      <c r="F4" s="1648" t="s">
        <v>245</v>
      </c>
      <c r="G4" s="1633" t="s">
        <v>102</v>
      </c>
      <c r="H4" s="1643"/>
      <c r="I4" s="1644"/>
      <c r="J4" s="1645"/>
    </row>
    <row r="5" spans="1:14" ht="44.25" customHeight="1">
      <c r="A5" s="1651"/>
      <c r="B5" s="1654"/>
      <c r="C5" s="1654"/>
      <c r="D5" s="1184" t="s">
        <v>243</v>
      </c>
      <c r="E5" s="1185" t="s">
        <v>854</v>
      </c>
      <c r="F5" s="1649"/>
      <c r="G5" s="1634"/>
      <c r="H5" s="1184" t="s">
        <v>243</v>
      </c>
      <c r="I5" s="1185" t="s">
        <v>244</v>
      </c>
      <c r="J5" s="1186" t="s">
        <v>102</v>
      </c>
      <c r="N5" s="773">
        <v>5</v>
      </c>
    </row>
    <row r="6" spans="1:10" ht="24" customHeight="1">
      <c r="A6" s="1652"/>
      <c r="B6" s="1655"/>
      <c r="C6" s="1655"/>
      <c r="D6" s="1185" t="s">
        <v>247</v>
      </c>
      <c r="E6" s="1185" t="s">
        <v>247</v>
      </c>
      <c r="F6" s="1185" t="s">
        <v>247</v>
      </c>
      <c r="G6" s="1185" t="s">
        <v>247</v>
      </c>
      <c r="H6" s="1185" t="s">
        <v>247</v>
      </c>
      <c r="I6" s="1185" t="s">
        <v>247</v>
      </c>
      <c r="J6" s="1185" t="s">
        <v>247</v>
      </c>
    </row>
    <row r="7" spans="1:10" ht="21.75" customHeight="1">
      <c r="A7" s="1187"/>
      <c r="B7" s="1188" t="s">
        <v>102</v>
      </c>
      <c r="C7" s="1189">
        <f aca="true" t="shared" si="0" ref="C7:J7">SUM(C8:C22)</f>
        <v>939092</v>
      </c>
      <c r="D7" s="1189">
        <f t="shared" si="0"/>
        <v>25848</v>
      </c>
      <c r="E7" s="1189">
        <f t="shared" si="0"/>
        <v>7638</v>
      </c>
      <c r="F7" s="1189">
        <f t="shared" si="0"/>
        <v>19</v>
      </c>
      <c r="G7" s="1189">
        <f t="shared" si="0"/>
        <v>33505</v>
      </c>
      <c r="H7" s="1189">
        <f t="shared" si="0"/>
        <v>28925</v>
      </c>
      <c r="I7" s="1189">
        <f t="shared" si="0"/>
        <v>6650</v>
      </c>
      <c r="J7" s="1189">
        <f t="shared" si="0"/>
        <v>35575</v>
      </c>
    </row>
    <row r="8" spans="1:11" s="952" customFormat="1" ht="21.75" customHeight="1">
      <c r="A8" s="969">
        <v>1</v>
      </c>
      <c r="B8" s="966" t="s">
        <v>438</v>
      </c>
      <c r="C8" s="967">
        <v>187371</v>
      </c>
      <c r="D8" s="967">
        <v>4957</v>
      </c>
      <c r="E8" s="967">
        <v>316</v>
      </c>
      <c r="F8" s="971">
        <v>0</v>
      </c>
      <c r="G8" s="970">
        <f aca="true" t="shared" si="1" ref="G8:G21">F8+E8+D8</f>
        <v>5273</v>
      </c>
      <c r="H8" s="968">
        <v>8313</v>
      </c>
      <c r="I8" s="968">
        <v>975</v>
      </c>
      <c r="J8" s="970">
        <f>I8+H8</f>
        <v>9288</v>
      </c>
      <c r="K8" s="977"/>
    </row>
    <row r="9" spans="1:10" s="952" customFormat="1" ht="21.75" customHeight="1">
      <c r="A9" s="969">
        <v>2</v>
      </c>
      <c r="B9" s="966" t="s">
        <v>735</v>
      </c>
      <c r="C9" s="967">
        <v>2983</v>
      </c>
      <c r="D9" s="967">
        <v>126</v>
      </c>
      <c r="E9" s="967">
        <v>150</v>
      </c>
      <c r="F9" s="971">
        <v>0</v>
      </c>
      <c r="G9" s="970">
        <f>F9+E9+D9</f>
        <v>276</v>
      </c>
      <c r="H9" s="967">
        <v>0</v>
      </c>
      <c r="I9" s="967">
        <v>6</v>
      </c>
      <c r="J9" s="970">
        <f>I9+H9</f>
        <v>6</v>
      </c>
    </row>
    <row r="10" spans="1:10" s="952" customFormat="1" ht="21.75" customHeight="1">
      <c r="A10" s="969">
        <v>3</v>
      </c>
      <c r="B10" s="966" t="s">
        <v>801</v>
      </c>
      <c r="C10" s="967">
        <v>6039</v>
      </c>
      <c r="D10" s="967">
        <v>40</v>
      </c>
      <c r="E10" s="967">
        <v>17</v>
      </c>
      <c r="F10" s="967">
        <v>19</v>
      </c>
      <c r="G10" s="970">
        <f t="shared" si="1"/>
        <v>76</v>
      </c>
      <c r="H10" s="967">
        <v>244</v>
      </c>
      <c r="I10" s="967">
        <v>154</v>
      </c>
      <c r="J10" s="970">
        <f aca="true" t="shared" si="2" ref="J10:J21">I10+H10</f>
        <v>398</v>
      </c>
    </row>
    <row r="11" spans="1:10" s="952" customFormat="1" ht="21.75" customHeight="1">
      <c r="A11" s="969">
        <v>4</v>
      </c>
      <c r="B11" s="966" t="s">
        <v>439</v>
      </c>
      <c r="C11" s="967">
        <v>10214</v>
      </c>
      <c r="D11" s="967">
        <v>277</v>
      </c>
      <c r="E11" s="967">
        <v>10</v>
      </c>
      <c r="F11" s="971">
        <v>0</v>
      </c>
      <c r="G11" s="970">
        <f t="shared" si="1"/>
        <v>287</v>
      </c>
      <c r="H11" s="967">
        <v>6</v>
      </c>
      <c r="I11" s="967">
        <v>3</v>
      </c>
      <c r="J11" s="970">
        <f>I11+H11</f>
        <v>9</v>
      </c>
    </row>
    <row r="12" spans="1:10" s="952" customFormat="1" ht="21.75" customHeight="1">
      <c r="A12" s="969">
        <v>5</v>
      </c>
      <c r="B12" s="966" t="s">
        <v>663</v>
      </c>
      <c r="C12" s="967">
        <v>4403</v>
      </c>
      <c r="D12" s="967">
        <v>6</v>
      </c>
      <c r="E12" s="967">
        <v>22</v>
      </c>
      <c r="F12" s="971">
        <v>0</v>
      </c>
      <c r="G12" s="970">
        <f t="shared" si="1"/>
        <v>28</v>
      </c>
      <c r="H12" s="967">
        <v>1029</v>
      </c>
      <c r="I12" s="967">
        <v>2426</v>
      </c>
      <c r="J12" s="970">
        <f>I12+H12</f>
        <v>3455</v>
      </c>
    </row>
    <row r="13" spans="1:10" s="952" customFormat="1" ht="21.75" customHeight="1">
      <c r="A13" s="969">
        <v>6</v>
      </c>
      <c r="B13" s="1190" t="s">
        <v>39</v>
      </c>
      <c r="C13" s="967">
        <v>48984</v>
      </c>
      <c r="D13" s="967">
        <v>0</v>
      </c>
      <c r="E13" s="967">
        <v>662</v>
      </c>
      <c r="F13" s="971">
        <v>0</v>
      </c>
      <c r="G13" s="970">
        <f>F13+E13+D13</f>
        <v>662</v>
      </c>
      <c r="H13" s="967">
        <v>0</v>
      </c>
      <c r="I13" s="967">
        <v>1913</v>
      </c>
      <c r="J13" s="970">
        <f>I13+H13</f>
        <v>1913</v>
      </c>
    </row>
    <row r="14" spans="1:10" s="952" customFormat="1" ht="21.75" customHeight="1">
      <c r="A14" s="969">
        <v>7</v>
      </c>
      <c r="B14" s="972" t="s">
        <v>100</v>
      </c>
      <c r="C14" s="967">
        <f>80230+58170</f>
        <v>138400</v>
      </c>
      <c r="D14" s="967">
        <v>654</v>
      </c>
      <c r="E14" s="967">
        <v>86</v>
      </c>
      <c r="F14" s="971">
        <v>0</v>
      </c>
      <c r="G14" s="970">
        <f t="shared" si="1"/>
        <v>740</v>
      </c>
      <c r="H14" s="967">
        <v>2264</v>
      </c>
      <c r="I14" s="967">
        <v>121</v>
      </c>
      <c r="J14" s="970">
        <f t="shared" si="2"/>
        <v>2385</v>
      </c>
    </row>
    <row r="15" spans="1:10" s="952" customFormat="1" ht="21.75" customHeight="1">
      <c r="A15" s="969">
        <v>8</v>
      </c>
      <c r="B15" s="972" t="s">
        <v>148</v>
      </c>
      <c r="C15" s="967">
        <f>23129+51359</f>
        <v>74488</v>
      </c>
      <c r="D15" s="967">
        <v>3741</v>
      </c>
      <c r="E15" s="967">
        <v>3506</v>
      </c>
      <c r="F15" s="971">
        <v>0</v>
      </c>
      <c r="G15" s="970">
        <f t="shared" si="1"/>
        <v>7247</v>
      </c>
      <c r="H15" s="967">
        <v>2201</v>
      </c>
      <c r="I15" s="967">
        <v>0</v>
      </c>
      <c r="J15" s="970">
        <f t="shared" si="2"/>
        <v>2201</v>
      </c>
    </row>
    <row r="16" spans="1:10" s="952" customFormat="1" ht="21.75" customHeight="1">
      <c r="A16" s="969">
        <v>9</v>
      </c>
      <c r="B16" s="972" t="s">
        <v>99</v>
      </c>
      <c r="C16" s="967">
        <f>71990+57727</f>
        <v>129717</v>
      </c>
      <c r="D16" s="967">
        <v>3906</v>
      </c>
      <c r="E16" s="967">
        <v>2067</v>
      </c>
      <c r="F16" s="971">
        <v>0</v>
      </c>
      <c r="G16" s="970">
        <f t="shared" si="1"/>
        <v>5973</v>
      </c>
      <c r="H16" s="967">
        <v>4420</v>
      </c>
      <c r="I16" s="967">
        <v>1048</v>
      </c>
      <c r="J16" s="970">
        <f t="shared" si="2"/>
        <v>5468</v>
      </c>
    </row>
    <row r="17" spans="1:10" s="952" customFormat="1" ht="21.75" customHeight="1">
      <c r="A17" s="969">
        <v>10</v>
      </c>
      <c r="B17" s="972" t="s">
        <v>93</v>
      </c>
      <c r="C17" s="967">
        <f>99246+84075</f>
        <v>183321</v>
      </c>
      <c r="D17" s="967">
        <v>8829</v>
      </c>
      <c r="E17" s="967">
        <v>692</v>
      </c>
      <c r="F17" s="971">
        <v>0</v>
      </c>
      <c r="G17" s="970">
        <f t="shared" si="1"/>
        <v>9521</v>
      </c>
      <c r="H17" s="967">
        <v>5913</v>
      </c>
      <c r="I17" s="967">
        <v>4</v>
      </c>
      <c r="J17" s="970">
        <f t="shared" si="2"/>
        <v>5917</v>
      </c>
    </row>
    <row r="18" spans="1:10" s="952" customFormat="1" ht="21.75" customHeight="1">
      <c r="A18" s="969">
        <v>11</v>
      </c>
      <c r="B18" s="972" t="s">
        <v>92</v>
      </c>
      <c r="C18" s="967">
        <f>18006+25367</f>
        <v>43373</v>
      </c>
      <c r="D18" s="967">
        <v>177</v>
      </c>
      <c r="E18" s="967">
        <v>0</v>
      </c>
      <c r="F18" s="967">
        <v>0</v>
      </c>
      <c r="G18" s="970">
        <f t="shared" si="1"/>
        <v>177</v>
      </c>
      <c r="H18" s="967">
        <v>1043</v>
      </c>
      <c r="I18" s="967">
        <v>0</v>
      </c>
      <c r="J18" s="970">
        <f t="shared" si="2"/>
        <v>1043</v>
      </c>
    </row>
    <row r="19" spans="1:10" s="952" customFormat="1" ht="21.75" customHeight="1">
      <c r="A19" s="969">
        <v>12</v>
      </c>
      <c r="B19" s="972" t="s">
        <v>147</v>
      </c>
      <c r="C19" s="967">
        <f>30537+31354</f>
        <v>61891</v>
      </c>
      <c r="D19" s="967">
        <v>1619</v>
      </c>
      <c r="E19" s="967">
        <v>37</v>
      </c>
      <c r="F19" s="971">
        <v>0</v>
      </c>
      <c r="G19" s="973">
        <f>F19+E19+D19</f>
        <v>1656</v>
      </c>
      <c r="H19" s="967">
        <v>1107</v>
      </c>
      <c r="I19" s="967">
        <v>0</v>
      </c>
      <c r="J19" s="970">
        <f>I19+H19</f>
        <v>1107</v>
      </c>
    </row>
    <row r="20" spans="1:10" s="952" customFormat="1" ht="21.75" customHeight="1">
      <c r="A20" s="969">
        <v>13</v>
      </c>
      <c r="B20" s="966" t="s">
        <v>734</v>
      </c>
      <c r="C20" s="967">
        <v>10394</v>
      </c>
      <c r="D20" s="967">
        <v>50</v>
      </c>
      <c r="E20" s="967">
        <v>0</v>
      </c>
      <c r="F20" s="967">
        <v>0</v>
      </c>
      <c r="G20" s="973">
        <f>F20+E20+D20</f>
        <v>50</v>
      </c>
      <c r="H20" s="967">
        <v>369</v>
      </c>
      <c r="I20" s="967">
        <v>0</v>
      </c>
      <c r="J20" s="970">
        <f>I20+H20</f>
        <v>369</v>
      </c>
    </row>
    <row r="21" spans="1:10" s="952" customFormat="1" ht="21.75" customHeight="1">
      <c r="A21" s="969">
        <v>14</v>
      </c>
      <c r="B21" s="966" t="s">
        <v>733</v>
      </c>
      <c r="C21" s="967">
        <v>13145</v>
      </c>
      <c r="D21" s="967">
        <v>1180</v>
      </c>
      <c r="E21" s="967">
        <v>0</v>
      </c>
      <c r="F21" s="971">
        <v>0</v>
      </c>
      <c r="G21" s="973">
        <f t="shared" si="1"/>
        <v>1180</v>
      </c>
      <c r="H21" s="967">
        <v>887</v>
      </c>
      <c r="I21" s="967">
        <v>0</v>
      </c>
      <c r="J21" s="970">
        <f t="shared" si="2"/>
        <v>887</v>
      </c>
    </row>
    <row r="22" spans="1:10" s="952" customFormat="1" ht="21.75" customHeight="1">
      <c r="A22" s="1191">
        <v>15</v>
      </c>
      <c r="B22" s="974" t="s">
        <v>732</v>
      </c>
      <c r="C22" s="975">
        <v>24369</v>
      </c>
      <c r="D22" s="975">
        <v>286</v>
      </c>
      <c r="E22" s="975">
        <v>73</v>
      </c>
      <c r="F22" s="975"/>
      <c r="G22" s="1192">
        <f>F22+E22+D22</f>
        <v>359</v>
      </c>
      <c r="H22" s="975">
        <v>1129</v>
      </c>
      <c r="I22" s="975">
        <v>0</v>
      </c>
      <c r="J22" s="1192">
        <f>I22+H22</f>
        <v>1129</v>
      </c>
    </row>
    <row r="23" spans="1:9" ht="20.25" customHeight="1">
      <c r="A23" s="952"/>
      <c r="B23" s="1193"/>
      <c r="D23" s="976"/>
      <c r="I23" s="977"/>
    </row>
    <row r="24" spans="2:12" s="774" customFormat="1" ht="23.25" customHeight="1">
      <c r="B24" s="978"/>
      <c r="C24" s="979"/>
      <c r="D24" s="980"/>
      <c r="E24" s="981"/>
      <c r="F24" s="981"/>
      <c r="G24" s="981"/>
      <c r="H24" s="981"/>
      <c r="I24" s="981"/>
      <c r="J24" s="981"/>
      <c r="K24" s="981"/>
      <c r="L24" s="981"/>
    </row>
    <row r="26" ht="15.75">
      <c r="C26" s="982"/>
    </row>
    <row r="28" ht="15">
      <c r="E28" s="977"/>
    </row>
  </sheetData>
  <sheetProtection/>
  <mergeCells count="10">
    <mergeCell ref="G4:G5"/>
    <mergeCell ref="A1:J1"/>
    <mergeCell ref="C2:J2"/>
    <mergeCell ref="D3:G3"/>
    <mergeCell ref="H3:J4"/>
    <mergeCell ref="D4:E4"/>
    <mergeCell ref="F4:F5"/>
    <mergeCell ref="A3:A6"/>
    <mergeCell ref="B3:B6"/>
    <mergeCell ref="C3:C6"/>
  </mergeCells>
  <printOptions/>
  <pageMargins left="0.62" right="0.2" top="0.36" bottom="0.5" header="0.23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R13"/>
  <sheetViews>
    <sheetView zoomScale="80" zoomScaleNormal="80" zoomScalePageLayoutView="0" workbookViewId="0" topLeftCell="A1">
      <selection activeCell="L13" sqref="L13"/>
    </sheetView>
  </sheetViews>
  <sheetFormatPr defaultColWidth="8.796875" defaultRowHeight="15"/>
  <cols>
    <col min="1" max="1" width="3.5" style="0" customWidth="1"/>
    <col min="2" max="2" width="15.3984375" style="296" customWidth="1"/>
    <col min="3" max="3" width="8" style="296" customWidth="1"/>
    <col min="4" max="4" width="9" style="15" customWidth="1"/>
    <col min="5" max="5" width="7.09765625" style="296" customWidth="1"/>
    <col min="6" max="6" width="6.19921875" style="296" customWidth="1"/>
    <col min="7" max="7" width="7.09765625" style="296" customWidth="1"/>
    <col min="8" max="8" width="8.59765625" style="296" customWidth="1"/>
    <col min="9" max="9" width="6.09765625" style="296" customWidth="1"/>
    <col min="10" max="10" width="6.19921875" style="296" customWidth="1"/>
    <col min="11" max="11" width="8.19921875" style="296" customWidth="1"/>
    <col min="12" max="12" width="6.69921875" style="296" customWidth="1"/>
    <col min="13" max="13" width="7" style="296" customWidth="1"/>
    <col min="14" max="14" width="8.3984375" style="396" customWidth="1"/>
    <col min="15" max="15" width="6.59765625" style="296" customWidth="1"/>
    <col min="16" max="16" width="6.5" style="296" customWidth="1"/>
    <col min="17" max="17" width="7.69921875" style="396" customWidth="1"/>
    <col min="18" max="18" width="6.3984375" style="296" customWidth="1"/>
    <col min="19" max="19" width="9" style="15" customWidth="1"/>
  </cols>
  <sheetData>
    <row r="1" spans="1:18" ht="54" customHeight="1">
      <c r="A1" s="1656" t="s">
        <v>668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  <c r="P1" s="1656"/>
      <c r="Q1" s="1656"/>
      <c r="R1" s="1656"/>
    </row>
    <row r="2" ht="37.5" customHeight="1">
      <c r="B2" s="300"/>
    </row>
    <row r="3" spans="1:18" ht="25.5" customHeight="1">
      <c r="A3" s="1668" t="s">
        <v>14</v>
      </c>
      <c r="B3" s="1657" t="s">
        <v>283</v>
      </c>
      <c r="C3" s="1660" t="s">
        <v>405</v>
      </c>
      <c r="D3" s="1661"/>
      <c r="E3" s="1662"/>
      <c r="F3" s="1671" t="s">
        <v>216</v>
      </c>
      <c r="G3" s="1660" t="s">
        <v>406</v>
      </c>
      <c r="H3" s="1661"/>
      <c r="I3" s="1662"/>
      <c r="J3" s="1660" t="s">
        <v>407</v>
      </c>
      <c r="K3" s="1661"/>
      <c r="L3" s="1662"/>
      <c r="M3" s="1660" t="s">
        <v>219</v>
      </c>
      <c r="N3" s="1661"/>
      <c r="O3" s="1662"/>
      <c r="P3" s="1674" t="s">
        <v>217</v>
      </c>
      <c r="Q3" s="1675"/>
      <c r="R3" s="1676"/>
    </row>
    <row r="4" spans="1:18" ht="24.75" customHeight="1">
      <c r="A4" s="1669"/>
      <c r="B4" s="1658"/>
      <c r="C4" s="1663"/>
      <c r="D4" s="1664"/>
      <c r="E4" s="1665"/>
      <c r="F4" s="1672"/>
      <c r="G4" s="1663"/>
      <c r="H4" s="1664"/>
      <c r="I4" s="1665"/>
      <c r="J4" s="1663"/>
      <c r="K4" s="1664"/>
      <c r="L4" s="1665"/>
      <c r="M4" s="1663"/>
      <c r="N4" s="1664"/>
      <c r="O4" s="1665"/>
      <c r="P4" s="1677"/>
      <c r="Q4" s="1678"/>
      <c r="R4" s="1679"/>
    </row>
    <row r="5" spans="1:18" ht="56.25" customHeight="1">
      <c r="A5" s="1670"/>
      <c r="B5" s="1659"/>
      <c r="C5" s="697" t="s">
        <v>579</v>
      </c>
      <c r="D5" s="775" t="s">
        <v>661</v>
      </c>
      <c r="E5" s="301" t="s">
        <v>0</v>
      </c>
      <c r="F5" s="1673"/>
      <c r="G5" s="697" t="s">
        <v>579</v>
      </c>
      <c r="H5" s="775" t="s">
        <v>661</v>
      </c>
      <c r="I5" s="301" t="s">
        <v>0</v>
      </c>
      <c r="J5" s="697" t="s">
        <v>579</v>
      </c>
      <c r="K5" s="775" t="s">
        <v>661</v>
      </c>
      <c r="L5" s="301" t="s">
        <v>0</v>
      </c>
      <c r="M5" s="697" t="s">
        <v>579</v>
      </c>
      <c r="N5" s="775" t="s">
        <v>661</v>
      </c>
      <c r="O5" s="301" t="s">
        <v>0</v>
      </c>
      <c r="P5" s="697" t="s">
        <v>579</v>
      </c>
      <c r="Q5" s="775" t="s">
        <v>661</v>
      </c>
      <c r="R5" s="301" t="s">
        <v>0</v>
      </c>
    </row>
    <row r="6" spans="1:18" ht="30" customHeight="1">
      <c r="A6" s="12">
        <v>1</v>
      </c>
      <c r="B6" s="311" t="s">
        <v>107</v>
      </c>
      <c r="C6" s="305">
        <v>2000</v>
      </c>
      <c r="D6" s="306">
        <v>235</v>
      </c>
      <c r="E6" s="310">
        <f aca="true" t="shared" si="0" ref="E6:E13">D6/C6*100</f>
        <v>11.75</v>
      </c>
      <c r="F6" s="308">
        <v>0</v>
      </c>
      <c r="G6" s="307">
        <v>40</v>
      </c>
      <c r="H6" s="707">
        <v>2</v>
      </c>
      <c r="I6" s="310">
        <f aca="true" t="shared" si="1" ref="I6:I13">H6/G6*100</f>
        <v>5</v>
      </c>
      <c r="J6" s="307">
        <v>8</v>
      </c>
      <c r="K6" s="709">
        <v>2</v>
      </c>
      <c r="L6" s="310">
        <f>K6/J6*100</f>
        <v>25</v>
      </c>
      <c r="M6" s="307">
        <v>27</v>
      </c>
      <c r="N6" s="709">
        <v>0</v>
      </c>
      <c r="O6" s="312">
        <f aca="true" t="shared" si="2" ref="O6:O13">N6/M6*100</f>
        <v>0</v>
      </c>
      <c r="P6" s="313">
        <v>5</v>
      </c>
      <c r="Q6" s="709">
        <v>0</v>
      </c>
      <c r="R6" s="313">
        <v>0</v>
      </c>
    </row>
    <row r="7" spans="1:18" ht="30" customHeight="1">
      <c r="A7" s="13">
        <v>2</v>
      </c>
      <c r="B7" s="311" t="s">
        <v>28</v>
      </c>
      <c r="C7" s="305">
        <v>5000</v>
      </c>
      <c r="D7" s="359">
        <v>917</v>
      </c>
      <c r="E7" s="310">
        <f t="shared" si="0"/>
        <v>18.34</v>
      </c>
      <c r="F7" s="308">
        <v>0</v>
      </c>
      <c r="G7" s="288">
        <v>80</v>
      </c>
      <c r="H7" s="707">
        <v>0</v>
      </c>
      <c r="I7" s="310">
        <f t="shared" si="1"/>
        <v>0</v>
      </c>
      <c r="J7" s="288">
        <v>10</v>
      </c>
      <c r="K7" s="709">
        <v>0</v>
      </c>
      <c r="L7" s="310">
        <f>K7/J7*100</f>
        <v>0</v>
      </c>
      <c r="M7" s="288">
        <v>65</v>
      </c>
      <c r="N7" s="709">
        <v>0</v>
      </c>
      <c r="O7" s="312">
        <f t="shared" si="2"/>
        <v>0</v>
      </c>
      <c r="P7" s="314">
        <v>5</v>
      </c>
      <c r="Q7" s="709">
        <v>0</v>
      </c>
      <c r="R7" s="314">
        <v>0</v>
      </c>
    </row>
    <row r="8" spans="1:18" ht="30" customHeight="1">
      <c r="A8" s="13">
        <v>3</v>
      </c>
      <c r="B8" s="315" t="s">
        <v>157</v>
      </c>
      <c r="C8" s="309">
        <v>5000</v>
      </c>
      <c r="D8" s="359">
        <v>668</v>
      </c>
      <c r="E8" s="310">
        <f t="shared" si="0"/>
        <v>13.36</v>
      </c>
      <c r="F8" s="308">
        <v>0</v>
      </c>
      <c r="G8" s="288">
        <v>90</v>
      </c>
      <c r="H8" s="707">
        <v>0</v>
      </c>
      <c r="I8" s="310">
        <f t="shared" si="1"/>
        <v>0</v>
      </c>
      <c r="J8" s="288">
        <v>10</v>
      </c>
      <c r="K8" s="709">
        <v>0</v>
      </c>
      <c r="L8" s="310">
        <f>K8/J8*100</f>
        <v>0</v>
      </c>
      <c r="M8" s="288">
        <v>70</v>
      </c>
      <c r="N8" s="710">
        <v>0</v>
      </c>
      <c r="O8" s="312">
        <f t="shared" si="2"/>
        <v>0</v>
      </c>
      <c r="P8" s="314">
        <v>10</v>
      </c>
      <c r="Q8" s="709">
        <v>0</v>
      </c>
      <c r="R8" s="346">
        <f aca="true" t="shared" si="3" ref="R8:R13">Q8/P8*100</f>
        <v>0</v>
      </c>
    </row>
    <row r="9" spans="1:18" ht="30" customHeight="1">
      <c r="A9" s="13">
        <v>4</v>
      </c>
      <c r="B9" s="315" t="s">
        <v>105</v>
      </c>
      <c r="C9" s="309">
        <v>4500</v>
      </c>
      <c r="D9" s="359">
        <v>721</v>
      </c>
      <c r="E9" s="310">
        <f t="shared" si="0"/>
        <v>16.022222222222222</v>
      </c>
      <c r="F9" s="308">
        <v>0</v>
      </c>
      <c r="G9" s="288">
        <v>80</v>
      </c>
      <c r="H9" s="707">
        <v>10</v>
      </c>
      <c r="I9" s="310">
        <f t="shared" si="1"/>
        <v>12.5</v>
      </c>
      <c r="J9" s="288">
        <v>2</v>
      </c>
      <c r="K9" s="709">
        <v>0</v>
      </c>
      <c r="L9" s="310">
        <f>K9/J9*100</f>
        <v>0</v>
      </c>
      <c r="M9" s="288">
        <v>73</v>
      </c>
      <c r="N9" s="709">
        <v>10</v>
      </c>
      <c r="O9" s="312">
        <f t="shared" si="2"/>
        <v>13.698630136986301</v>
      </c>
      <c r="P9" s="314">
        <v>5</v>
      </c>
      <c r="Q9" s="709">
        <v>0</v>
      </c>
      <c r="R9" s="346">
        <f t="shared" si="3"/>
        <v>0</v>
      </c>
    </row>
    <row r="10" spans="1:18" ht="30" customHeight="1">
      <c r="A10" s="13">
        <v>5</v>
      </c>
      <c r="B10" s="315" t="s">
        <v>156</v>
      </c>
      <c r="C10" s="309">
        <v>6200</v>
      </c>
      <c r="D10" s="359">
        <v>1271</v>
      </c>
      <c r="E10" s="310">
        <f t="shared" si="0"/>
        <v>20.5</v>
      </c>
      <c r="F10" s="308">
        <v>0</v>
      </c>
      <c r="G10" s="288">
        <v>90</v>
      </c>
      <c r="H10" s="708">
        <v>4</v>
      </c>
      <c r="I10" s="310">
        <f t="shared" si="1"/>
        <v>4.444444444444445</v>
      </c>
      <c r="J10" s="288">
        <v>10</v>
      </c>
      <c r="K10" s="709">
        <v>0</v>
      </c>
      <c r="L10" s="310">
        <f>K10/J10*100</f>
        <v>0</v>
      </c>
      <c r="M10" s="288">
        <v>15</v>
      </c>
      <c r="N10" s="710">
        <v>4</v>
      </c>
      <c r="O10" s="312">
        <f t="shared" si="2"/>
        <v>26.666666666666668</v>
      </c>
      <c r="P10" s="314">
        <v>10</v>
      </c>
      <c r="Q10" s="709">
        <v>0</v>
      </c>
      <c r="R10" s="346">
        <f t="shared" si="3"/>
        <v>0</v>
      </c>
    </row>
    <row r="11" spans="1:18" ht="30" customHeight="1">
      <c r="A11" s="13">
        <v>6</v>
      </c>
      <c r="B11" s="315" t="s">
        <v>201</v>
      </c>
      <c r="C11" s="183">
        <v>1000</v>
      </c>
      <c r="D11" s="359">
        <v>203</v>
      </c>
      <c r="E11" s="310">
        <f t="shared" si="0"/>
        <v>20.3</v>
      </c>
      <c r="F11" s="308">
        <v>0</v>
      </c>
      <c r="G11" s="288">
        <v>20</v>
      </c>
      <c r="H11" s="707">
        <v>0</v>
      </c>
      <c r="I11" s="310">
        <f t="shared" si="1"/>
        <v>0</v>
      </c>
      <c r="J11" s="308">
        <v>0</v>
      </c>
      <c r="K11" s="709">
        <v>0</v>
      </c>
      <c r="L11" s="310"/>
      <c r="M11" s="288">
        <v>70</v>
      </c>
      <c r="N11" s="709">
        <v>0</v>
      </c>
      <c r="O11" s="312">
        <f t="shared" si="2"/>
        <v>0</v>
      </c>
      <c r="P11" s="314">
        <v>5</v>
      </c>
      <c r="Q11" s="709">
        <v>0</v>
      </c>
      <c r="R11" s="348">
        <f>Q11/P11*100</f>
        <v>0</v>
      </c>
    </row>
    <row r="12" spans="1:18" ht="30" customHeight="1">
      <c r="A12" s="13">
        <v>7</v>
      </c>
      <c r="B12" s="315" t="s">
        <v>55</v>
      </c>
      <c r="C12" s="309">
        <v>6300</v>
      </c>
      <c r="D12" s="359">
        <v>1572</v>
      </c>
      <c r="E12" s="310">
        <f t="shared" si="0"/>
        <v>24.952380952380953</v>
      </c>
      <c r="F12" s="308">
        <v>0</v>
      </c>
      <c r="G12" s="288">
        <v>100</v>
      </c>
      <c r="H12" s="708">
        <v>11</v>
      </c>
      <c r="I12" s="310">
        <f t="shared" si="1"/>
        <v>11</v>
      </c>
      <c r="J12" s="288">
        <v>10</v>
      </c>
      <c r="K12" s="710">
        <v>2</v>
      </c>
      <c r="L12" s="310">
        <f>K12/J12*100</f>
        <v>20</v>
      </c>
      <c r="M12" s="288">
        <v>80</v>
      </c>
      <c r="N12" s="710">
        <v>6</v>
      </c>
      <c r="O12" s="312">
        <f t="shared" si="2"/>
        <v>7.5</v>
      </c>
      <c r="P12" s="314">
        <v>10</v>
      </c>
      <c r="Q12" s="777">
        <v>3</v>
      </c>
      <c r="R12" s="346">
        <f>Q12/P12*100</f>
        <v>30</v>
      </c>
    </row>
    <row r="13" spans="1:18" ht="30" customHeight="1">
      <c r="A13" s="1666" t="s">
        <v>13</v>
      </c>
      <c r="B13" s="1667"/>
      <c r="C13" s="287">
        <f>SUM(C6:C12)</f>
        <v>30000</v>
      </c>
      <c r="D13" s="345">
        <f>SUM(D6:D14)</f>
        <v>5587</v>
      </c>
      <c r="E13" s="302">
        <f t="shared" si="0"/>
        <v>18.623333333333335</v>
      </c>
      <c r="F13" s="287">
        <f>SUM(F6:F14)</f>
        <v>0</v>
      </c>
      <c r="G13" s="287">
        <f>SUM(G6:G14)</f>
        <v>500</v>
      </c>
      <c r="H13" s="287">
        <f>SUM(H6:H14)</f>
        <v>27</v>
      </c>
      <c r="I13" s="304">
        <f t="shared" si="1"/>
        <v>5.4</v>
      </c>
      <c r="J13" s="287">
        <f>SUM(J6:J12)</f>
        <v>50</v>
      </c>
      <c r="K13" s="711">
        <f>SUM(K6:K14)</f>
        <v>5</v>
      </c>
      <c r="L13" s="304">
        <f>K13/J13*100</f>
        <v>5.263157894736842</v>
      </c>
      <c r="M13" s="287">
        <f>SUM(M6:M12)</f>
        <v>400</v>
      </c>
      <c r="N13" s="711">
        <f>SUM(N6:N12)</f>
        <v>20</v>
      </c>
      <c r="O13" s="304">
        <f t="shared" si="2"/>
        <v>5</v>
      </c>
      <c r="P13" s="287">
        <f>SUM(P6:P12)</f>
        <v>50</v>
      </c>
      <c r="Q13" s="711">
        <f>SUM(Q6:Q12)</f>
        <v>3</v>
      </c>
      <c r="R13" s="304">
        <f t="shared" si="3"/>
        <v>6</v>
      </c>
    </row>
    <row r="14" ht="24" customHeight="1"/>
  </sheetData>
  <sheetProtection/>
  <mergeCells count="10">
    <mergeCell ref="A1:R1"/>
    <mergeCell ref="B3:B5"/>
    <mergeCell ref="C3:E4"/>
    <mergeCell ref="G3:I4"/>
    <mergeCell ref="M3:O4"/>
    <mergeCell ref="A13:B13"/>
    <mergeCell ref="A3:A5"/>
    <mergeCell ref="F3:F5"/>
    <mergeCell ref="J3:L4"/>
    <mergeCell ref="P3:R4"/>
  </mergeCells>
  <printOptions/>
  <pageMargins left="0" right="0" top="0.83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Q30"/>
  <sheetViews>
    <sheetView tabSelected="1" zoomScale="120" zoomScaleNormal="120" zoomScalePageLayoutView="0" workbookViewId="0" topLeftCell="A1">
      <selection activeCell="H28" sqref="A1:IV16384"/>
    </sheetView>
  </sheetViews>
  <sheetFormatPr defaultColWidth="8.796875" defaultRowHeight="15"/>
  <cols>
    <col min="1" max="1" width="4" style="773" customWidth="1"/>
    <col min="2" max="2" width="21.69921875" style="773" customWidth="1"/>
    <col min="3" max="3" width="10.69921875" style="773" customWidth="1"/>
    <col min="4" max="4" width="12.69921875" style="773" customWidth="1"/>
    <col min="5" max="5" width="9.69921875" style="773" customWidth="1"/>
    <col min="6" max="6" width="11.19921875" style="773" customWidth="1"/>
    <col min="7" max="7" width="13.59765625" style="773" customWidth="1"/>
    <col min="8" max="8" width="10.19921875" style="773" customWidth="1"/>
    <col min="9" max="9" width="10.5" style="773" customWidth="1"/>
    <col min="10" max="10" width="13" style="773" customWidth="1"/>
    <col min="11" max="11" width="8.69921875" style="773" customWidth="1"/>
    <col min="12" max="12" width="9.5" style="773" customWidth="1"/>
    <col min="13" max="13" width="10.19921875" style="773" customWidth="1"/>
    <col min="14" max="14" width="7.69921875" style="773" customWidth="1"/>
    <col min="15" max="16" width="7.3984375" style="773" customWidth="1"/>
    <col min="17" max="17" width="8" style="773" customWidth="1"/>
    <col min="18" max="16384" width="9" style="773" customWidth="1"/>
  </cols>
  <sheetData>
    <row r="1" spans="1:17" ht="47.25" customHeight="1">
      <c r="A1" s="1680" t="s">
        <v>887</v>
      </c>
      <c r="B1" s="1680"/>
      <c r="C1" s="1680"/>
      <c r="D1" s="1680"/>
      <c r="E1" s="1680"/>
      <c r="F1" s="1680"/>
      <c r="G1" s="1680"/>
      <c r="H1" s="1680"/>
      <c r="I1" s="1680"/>
      <c r="J1" s="1680"/>
      <c r="K1" s="1680"/>
      <c r="L1" s="1194"/>
      <c r="M1" s="1194"/>
      <c r="N1" s="1194"/>
      <c r="O1" s="1194"/>
      <c r="P1" s="1194"/>
      <c r="Q1" s="1194"/>
    </row>
    <row r="2" spans="2:17" ht="24" customHeight="1">
      <c r="B2" s="1195"/>
      <c r="C2" s="1195"/>
      <c r="D2" s="1195"/>
      <c r="E2" s="1195"/>
      <c r="F2" s="1195"/>
      <c r="G2" s="1195"/>
      <c r="H2" s="1195"/>
      <c r="I2" s="1195"/>
      <c r="J2" s="1195"/>
      <c r="K2" s="1195"/>
      <c r="L2" s="1195"/>
      <c r="M2" s="1195"/>
      <c r="N2" s="1195"/>
      <c r="O2" s="1195"/>
      <c r="P2" s="1195"/>
      <c r="Q2" s="1195"/>
    </row>
    <row r="3" spans="1:11" ht="28.5" customHeight="1">
      <c r="A3" s="1689" t="s">
        <v>14</v>
      </c>
      <c r="B3" s="1690" t="s">
        <v>408</v>
      </c>
      <c r="C3" s="1691" t="s">
        <v>292</v>
      </c>
      <c r="D3" s="1692"/>
      <c r="E3" s="1692"/>
      <c r="F3" s="1692"/>
      <c r="G3" s="1692"/>
      <c r="H3" s="1692"/>
      <c r="I3" s="1692"/>
      <c r="J3" s="1692"/>
      <c r="K3" s="1693"/>
    </row>
    <row r="4" spans="1:11" ht="25.5" customHeight="1">
      <c r="A4" s="1689"/>
      <c r="B4" s="1690"/>
      <c r="C4" s="1682" t="s">
        <v>293</v>
      </c>
      <c r="D4" s="1682"/>
      <c r="E4" s="1683"/>
      <c r="F4" s="1681" t="s">
        <v>440</v>
      </c>
      <c r="G4" s="1682"/>
      <c r="H4" s="1683"/>
      <c r="I4" s="1681" t="s">
        <v>441</v>
      </c>
      <c r="J4" s="1682"/>
      <c r="K4" s="1683"/>
    </row>
    <row r="5" spans="1:11" ht="13.5" customHeight="1">
      <c r="A5" s="1689"/>
      <c r="B5" s="1690"/>
      <c r="C5" s="1685"/>
      <c r="D5" s="1685"/>
      <c r="E5" s="1686"/>
      <c r="F5" s="1684"/>
      <c r="G5" s="1685"/>
      <c r="H5" s="1686"/>
      <c r="I5" s="1684"/>
      <c r="J5" s="1685"/>
      <c r="K5" s="1686"/>
    </row>
    <row r="6" spans="1:11" ht="40.5" customHeight="1">
      <c r="A6" s="1689"/>
      <c r="B6" s="1690"/>
      <c r="C6" s="1196" t="s">
        <v>859</v>
      </c>
      <c r="D6" s="943" t="s">
        <v>661</v>
      </c>
      <c r="E6" s="1197" t="s">
        <v>0</v>
      </c>
      <c r="F6" s="1196" t="str">
        <f>C6</f>
        <v>KH 2022</v>
      </c>
      <c r="G6" s="943" t="str">
        <f>D6</f>
        <v>TH
12 tháng</v>
      </c>
      <c r="H6" s="1197" t="s">
        <v>0</v>
      </c>
      <c r="I6" s="1196" t="str">
        <f>C6</f>
        <v>KH 2022</v>
      </c>
      <c r="J6" s="943" t="str">
        <f>D6</f>
        <v>TH
12 tháng</v>
      </c>
      <c r="K6" s="1197" t="s">
        <v>0</v>
      </c>
    </row>
    <row r="7" spans="1:11" ht="31.5" customHeight="1">
      <c r="A7" s="1198">
        <v>1</v>
      </c>
      <c r="B7" s="1199" t="s">
        <v>103</v>
      </c>
      <c r="C7" s="1200">
        <f aca="true" t="shared" si="0" ref="C7:D13">F7+I7</f>
        <v>341</v>
      </c>
      <c r="D7" s="1200">
        <f t="shared" si="0"/>
        <v>340</v>
      </c>
      <c r="E7" s="1201">
        <f aca="true" t="shared" si="1" ref="E7:E14">D7/C7*100</f>
        <v>99.70674486803519</v>
      </c>
      <c r="F7" s="1202">
        <v>177</v>
      </c>
      <c r="G7" s="1202">
        <v>178</v>
      </c>
      <c r="H7" s="1201">
        <f aca="true" t="shared" si="2" ref="H7:H14">G7/F7*100</f>
        <v>100.56497175141243</v>
      </c>
      <c r="I7" s="1202">
        <v>164</v>
      </c>
      <c r="J7" s="1202">
        <v>162</v>
      </c>
      <c r="K7" s="1201">
        <f aca="true" t="shared" si="3" ref="K7:K12">J7/I7*100</f>
        <v>98.78048780487805</v>
      </c>
    </row>
    <row r="8" spans="1:11" ht="31.5" customHeight="1">
      <c r="A8" s="1203">
        <v>2</v>
      </c>
      <c r="B8" s="1199" t="s">
        <v>156</v>
      </c>
      <c r="C8" s="1204">
        <f t="shared" si="0"/>
        <v>630</v>
      </c>
      <c r="D8" s="1204">
        <f t="shared" si="0"/>
        <v>633</v>
      </c>
      <c r="E8" s="1205">
        <f t="shared" si="1"/>
        <v>100.47619047619048</v>
      </c>
      <c r="F8" s="1206">
        <v>303</v>
      </c>
      <c r="G8" s="1206">
        <v>302</v>
      </c>
      <c r="H8" s="1205">
        <f t="shared" si="2"/>
        <v>99.66996699669967</v>
      </c>
      <c r="I8" s="1206">
        <v>327</v>
      </c>
      <c r="J8" s="1206">
        <v>331</v>
      </c>
      <c r="K8" s="1205">
        <f t="shared" si="3"/>
        <v>101.22324159021407</v>
      </c>
    </row>
    <row r="9" spans="1:11" ht="31.5" customHeight="1">
      <c r="A9" s="1203">
        <v>3</v>
      </c>
      <c r="B9" s="1199" t="s">
        <v>55</v>
      </c>
      <c r="C9" s="1204">
        <f t="shared" si="0"/>
        <v>812</v>
      </c>
      <c r="D9" s="1204">
        <f t="shared" si="0"/>
        <v>815</v>
      </c>
      <c r="E9" s="1205">
        <f t="shared" si="1"/>
        <v>100.36945812807883</v>
      </c>
      <c r="F9" s="1206">
        <v>371</v>
      </c>
      <c r="G9" s="1206">
        <v>379</v>
      </c>
      <c r="H9" s="1205">
        <f t="shared" si="2"/>
        <v>102.15633423180593</v>
      </c>
      <c r="I9" s="1206">
        <v>441</v>
      </c>
      <c r="J9" s="1206">
        <v>436</v>
      </c>
      <c r="K9" s="1205">
        <f t="shared" si="3"/>
        <v>98.86621315192744</v>
      </c>
    </row>
    <row r="10" spans="1:11" ht="31.5" customHeight="1">
      <c r="A10" s="1203">
        <v>4</v>
      </c>
      <c r="B10" s="1199" t="s">
        <v>289</v>
      </c>
      <c r="C10" s="1204">
        <f t="shared" si="0"/>
        <v>487</v>
      </c>
      <c r="D10" s="1204">
        <f t="shared" si="0"/>
        <v>492</v>
      </c>
      <c r="E10" s="1205">
        <f t="shared" si="1"/>
        <v>101.02669404517455</v>
      </c>
      <c r="F10" s="1206">
        <v>220</v>
      </c>
      <c r="G10" s="1206">
        <v>225</v>
      </c>
      <c r="H10" s="1205">
        <f t="shared" si="2"/>
        <v>102.27272727272727</v>
      </c>
      <c r="I10" s="1206">
        <v>267</v>
      </c>
      <c r="J10" s="1206">
        <v>267</v>
      </c>
      <c r="K10" s="1205">
        <f t="shared" si="3"/>
        <v>100</v>
      </c>
    </row>
    <row r="11" spans="1:11" ht="31.5" customHeight="1">
      <c r="A11" s="1203">
        <v>5</v>
      </c>
      <c r="B11" s="1199" t="s">
        <v>157</v>
      </c>
      <c r="C11" s="1204">
        <f t="shared" si="0"/>
        <v>559</v>
      </c>
      <c r="D11" s="1204">
        <f t="shared" si="0"/>
        <v>562</v>
      </c>
      <c r="E11" s="1205">
        <f t="shared" si="1"/>
        <v>100.53667262969587</v>
      </c>
      <c r="F11" s="1206">
        <v>295</v>
      </c>
      <c r="G11" s="1206">
        <v>299</v>
      </c>
      <c r="H11" s="1205">
        <f t="shared" si="2"/>
        <v>101.35593220338983</v>
      </c>
      <c r="I11" s="1206">
        <v>264</v>
      </c>
      <c r="J11" s="1206">
        <v>263</v>
      </c>
      <c r="K11" s="1205">
        <f t="shared" si="3"/>
        <v>99.62121212121212</v>
      </c>
    </row>
    <row r="12" spans="1:11" ht="31.5" customHeight="1">
      <c r="A12" s="1203">
        <v>6</v>
      </c>
      <c r="B12" s="1199" t="s">
        <v>28</v>
      </c>
      <c r="C12" s="1204">
        <f t="shared" si="0"/>
        <v>185</v>
      </c>
      <c r="D12" s="1204">
        <f t="shared" si="0"/>
        <v>186</v>
      </c>
      <c r="E12" s="1205">
        <f t="shared" si="1"/>
        <v>100.54054054054053</v>
      </c>
      <c r="F12" s="1206">
        <v>91</v>
      </c>
      <c r="G12" s="1206">
        <v>93</v>
      </c>
      <c r="H12" s="1205">
        <f t="shared" si="2"/>
        <v>102.19780219780219</v>
      </c>
      <c r="I12" s="1206">
        <v>94</v>
      </c>
      <c r="J12" s="1206">
        <v>93</v>
      </c>
      <c r="K12" s="1205">
        <f t="shared" si="3"/>
        <v>98.93617021276596</v>
      </c>
    </row>
    <row r="13" spans="1:11" ht="31.5" customHeight="1">
      <c r="A13" s="1203">
        <v>7</v>
      </c>
      <c r="B13" s="1199" t="s">
        <v>107</v>
      </c>
      <c r="C13" s="1204">
        <f t="shared" si="0"/>
        <v>193</v>
      </c>
      <c r="D13" s="1204">
        <f t="shared" si="0"/>
        <v>190</v>
      </c>
      <c r="E13" s="1205">
        <f>D13/C13*100</f>
        <v>98.44559585492227</v>
      </c>
      <c r="F13" s="1206">
        <v>95</v>
      </c>
      <c r="G13" s="1206">
        <v>95</v>
      </c>
      <c r="H13" s="1205">
        <f>G13/F13*100</f>
        <v>100</v>
      </c>
      <c r="I13" s="1206">
        <v>98</v>
      </c>
      <c r="J13" s="1206">
        <v>95</v>
      </c>
      <c r="K13" s="1205">
        <f>J13/I13*100</f>
        <v>96.93877551020408</v>
      </c>
    </row>
    <row r="14" spans="1:14" ht="31.5" customHeight="1">
      <c r="A14" s="1687" t="s">
        <v>294</v>
      </c>
      <c r="B14" s="1688"/>
      <c r="C14" s="1207">
        <f>SUM(C7:C13)</f>
        <v>3207</v>
      </c>
      <c r="D14" s="1208">
        <f>SUM(D7:D13)</f>
        <v>3218</v>
      </c>
      <c r="E14" s="1209">
        <f t="shared" si="1"/>
        <v>100.3429996881821</v>
      </c>
      <c r="F14" s="1207">
        <f>SUM(F7:F13)</f>
        <v>1552</v>
      </c>
      <c r="G14" s="1207">
        <f>SUM(G7:G13)</f>
        <v>1571</v>
      </c>
      <c r="H14" s="1209">
        <f t="shared" si="2"/>
        <v>101.2242268041237</v>
      </c>
      <c r="I14" s="1207">
        <f>SUM(I7:I13)</f>
        <v>1655</v>
      </c>
      <c r="J14" s="1207">
        <f>SUM(J7:J13)</f>
        <v>1647</v>
      </c>
      <c r="K14" s="1210">
        <f>J14/I14*100</f>
        <v>99.5166163141994</v>
      </c>
      <c r="M14" s="1211"/>
      <c r="N14" s="1168"/>
    </row>
    <row r="16" spans="1:17" ht="72.75" customHeight="1">
      <c r="A16" s="1694" t="s">
        <v>888</v>
      </c>
      <c r="B16" s="1694"/>
      <c r="C16" s="1694"/>
      <c r="D16" s="1694"/>
      <c r="E16" s="1694"/>
      <c r="F16" s="1694"/>
      <c r="G16" s="1694"/>
      <c r="H16" s="1694"/>
      <c r="I16" s="1694"/>
      <c r="J16" s="1694"/>
      <c r="K16" s="1694"/>
      <c r="L16" s="1212"/>
      <c r="M16" s="1212"/>
      <c r="N16" s="1212"/>
      <c r="O16" s="1194"/>
      <c r="P16" s="1194"/>
      <c r="Q16" s="1194"/>
    </row>
    <row r="17" spans="1:14" ht="48.75" customHeight="1">
      <c r="A17" s="1700" t="s">
        <v>14</v>
      </c>
      <c r="B17" s="1695" t="s">
        <v>221</v>
      </c>
      <c r="C17" s="1697" t="s">
        <v>417</v>
      </c>
      <c r="D17" s="1698"/>
      <c r="E17" s="1699"/>
      <c r="F17" s="1697" t="s">
        <v>464</v>
      </c>
      <c r="G17" s="1698"/>
      <c r="H17" s="1699"/>
      <c r="I17" s="1690" t="s">
        <v>418</v>
      </c>
      <c r="J17" s="1690"/>
      <c r="K17" s="1690"/>
      <c r="L17" s="1213"/>
      <c r="M17" s="45"/>
      <c r="N17" s="45"/>
    </row>
    <row r="18" spans="1:11" ht="39.75" customHeight="1">
      <c r="A18" s="1701"/>
      <c r="B18" s="1696"/>
      <c r="C18" s="1196" t="str">
        <f>C6</f>
        <v>KH 2022</v>
      </c>
      <c r="D18" s="943" t="str">
        <f>D6</f>
        <v>TH
12 tháng</v>
      </c>
      <c r="E18" s="1197" t="s">
        <v>0</v>
      </c>
      <c r="F18" s="1196" t="str">
        <f>C6</f>
        <v>KH 2022</v>
      </c>
      <c r="G18" s="943" t="str">
        <f>D6</f>
        <v>TH
12 tháng</v>
      </c>
      <c r="H18" s="1197" t="s">
        <v>0</v>
      </c>
      <c r="I18" s="1196" t="str">
        <f>C6</f>
        <v>KH 2022</v>
      </c>
      <c r="J18" s="943" t="str">
        <f>D6</f>
        <v>TH
12 tháng</v>
      </c>
      <c r="K18" s="1197" t="s">
        <v>0</v>
      </c>
    </row>
    <row r="19" spans="1:11" ht="32.25" customHeight="1">
      <c r="A19" s="1203">
        <v>1</v>
      </c>
      <c r="B19" s="1199" t="s">
        <v>103</v>
      </c>
      <c r="C19" s="1206">
        <v>10</v>
      </c>
      <c r="D19" s="1206">
        <v>9</v>
      </c>
      <c r="E19" s="1205">
        <f aca="true" t="shared" si="4" ref="E19:E25">D19/C19*100</f>
        <v>90</v>
      </c>
      <c r="F19" s="1206">
        <v>16</v>
      </c>
      <c r="G19" s="1206">
        <f aca="true" t="shared" si="5" ref="G19:G26">F19</f>
        <v>16</v>
      </c>
      <c r="H19" s="1205">
        <v>100</v>
      </c>
      <c r="I19" s="1206">
        <v>235</v>
      </c>
      <c r="J19" s="1206">
        <v>253</v>
      </c>
      <c r="K19" s="1205">
        <f aca="true" t="shared" si="6" ref="K19:K25">J19/I19*100</f>
        <v>107.65957446808511</v>
      </c>
    </row>
    <row r="20" spans="1:11" ht="32.25" customHeight="1">
      <c r="A20" s="1203">
        <v>2</v>
      </c>
      <c r="B20" s="1199" t="s">
        <v>156</v>
      </c>
      <c r="C20" s="1206">
        <v>11</v>
      </c>
      <c r="D20" s="1206">
        <v>7</v>
      </c>
      <c r="E20" s="1205">
        <f t="shared" si="4"/>
        <v>63.63636363636363</v>
      </c>
      <c r="F20" s="1206">
        <v>29</v>
      </c>
      <c r="G20" s="1206">
        <f t="shared" si="5"/>
        <v>29</v>
      </c>
      <c r="H20" s="1205">
        <v>100</v>
      </c>
      <c r="I20" s="1206">
        <v>448</v>
      </c>
      <c r="J20" s="1206">
        <v>454</v>
      </c>
      <c r="K20" s="1205">
        <f t="shared" si="6"/>
        <v>101.33928571428572</v>
      </c>
    </row>
    <row r="21" spans="1:11" ht="32.25" customHeight="1">
      <c r="A21" s="1203">
        <v>3</v>
      </c>
      <c r="B21" s="1199" t="s">
        <v>55</v>
      </c>
      <c r="C21" s="1206">
        <v>26</v>
      </c>
      <c r="D21" s="1206">
        <v>29</v>
      </c>
      <c r="E21" s="1205">
        <f t="shared" si="4"/>
        <v>111.53846153846155</v>
      </c>
      <c r="F21" s="1206">
        <v>32</v>
      </c>
      <c r="G21" s="1206">
        <f t="shared" si="5"/>
        <v>32</v>
      </c>
      <c r="H21" s="1205">
        <v>100</v>
      </c>
      <c r="I21" s="1206">
        <v>558</v>
      </c>
      <c r="J21" s="1206">
        <v>588</v>
      </c>
      <c r="K21" s="1205">
        <f t="shared" si="6"/>
        <v>105.3763440860215</v>
      </c>
    </row>
    <row r="22" spans="1:11" ht="32.25" customHeight="1">
      <c r="A22" s="1203">
        <v>4</v>
      </c>
      <c r="B22" s="1199" t="s">
        <v>289</v>
      </c>
      <c r="C22" s="1206">
        <v>10</v>
      </c>
      <c r="D22" s="1206">
        <v>12</v>
      </c>
      <c r="E22" s="1205">
        <f t="shared" si="4"/>
        <v>120</v>
      </c>
      <c r="F22" s="1206">
        <v>19</v>
      </c>
      <c r="G22" s="1206">
        <f t="shared" si="5"/>
        <v>19</v>
      </c>
      <c r="H22" s="1205">
        <v>100</v>
      </c>
      <c r="I22" s="1206">
        <v>342</v>
      </c>
      <c r="J22" s="1206">
        <v>370</v>
      </c>
      <c r="K22" s="1205">
        <f t="shared" si="6"/>
        <v>108.18713450292398</v>
      </c>
    </row>
    <row r="23" spans="1:11" ht="32.25" customHeight="1">
      <c r="A23" s="1203">
        <v>5</v>
      </c>
      <c r="B23" s="1199" t="s">
        <v>157</v>
      </c>
      <c r="C23" s="1206">
        <v>7</v>
      </c>
      <c r="D23" s="1206">
        <v>10</v>
      </c>
      <c r="E23" s="1205">
        <f t="shared" si="4"/>
        <v>142.85714285714286</v>
      </c>
      <c r="F23" s="1206">
        <v>25</v>
      </c>
      <c r="G23" s="1206">
        <f t="shared" si="5"/>
        <v>25</v>
      </c>
      <c r="H23" s="1205">
        <v>100</v>
      </c>
      <c r="I23" s="1206">
        <v>400</v>
      </c>
      <c r="J23" s="1206">
        <v>402</v>
      </c>
      <c r="K23" s="1205">
        <f t="shared" si="6"/>
        <v>100.49999999999999</v>
      </c>
    </row>
    <row r="24" spans="1:11" ht="32.25" customHeight="1">
      <c r="A24" s="1203">
        <v>6</v>
      </c>
      <c r="B24" s="1199" t="s">
        <v>28</v>
      </c>
      <c r="C24" s="1206">
        <v>4</v>
      </c>
      <c r="D24" s="1206">
        <v>5</v>
      </c>
      <c r="E24" s="1205">
        <f t="shared" si="4"/>
        <v>125</v>
      </c>
      <c r="F24" s="1206">
        <v>13</v>
      </c>
      <c r="G24" s="1206">
        <f t="shared" si="5"/>
        <v>13</v>
      </c>
      <c r="H24" s="1205">
        <v>100</v>
      </c>
      <c r="I24" s="1206">
        <v>138</v>
      </c>
      <c r="J24" s="1206">
        <v>133</v>
      </c>
      <c r="K24" s="1205">
        <f t="shared" si="6"/>
        <v>96.37681159420289</v>
      </c>
    </row>
    <row r="25" spans="1:11" ht="32.25" customHeight="1">
      <c r="A25" s="1203">
        <v>7</v>
      </c>
      <c r="B25" s="1199" t="s">
        <v>107</v>
      </c>
      <c r="C25" s="1206">
        <v>7</v>
      </c>
      <c r="D25" s="1206">
        <v>4</v>
      </c>
      <c r="E25" s="1205">
        <f t="shared" si="4"/>
        <v>57.14285714285714</v>
      </c>
      <c r="F25" s="1206">
        <v>11</v>
      </c>
      <c r="G25" s="1206">
        <f t="shared" si="5"/>
        <v>11</v>
      </c>
      <c r="H25" s="1205">
        <v>100</v>
      </c>
      <c r="I25" s="1206">
        <v>116</v>
      </c>
      <c r="J25" s="1206">
        <v>113</v>
      </c>
      <c r="K25" s="1205">
        <f t="shared" si="6"/>
        <v>97.41379310344827</v>
      </c>
    </row>
    <row r="26" spans="1:11" ht="32.25" customHeight="1">
      <c r="A26" s="1203">
        <v>8</v>
      </c>
      <c r="B26" s="1214" t="s">
        <v>781</v>
      </c>
      <c r="C26" s="1206"/>
      <c r="D26" s="1206"/>
      <c r="E26" s="1205"/>
      <c r="F26" s="1218">
        <v>1</v>
      </c>
      <c r="G26" s="1206">
        <f t="shared" si="5"/>
        <v>1</v>
      </c>
      <c r="H26" s="1215"/>
      <c r="I26" s="1206"/>
      <c r="J26" s="1218"/>
      <c r="K26" s="1205"/>
    </row>
    <row r="27" spans="1:11" ht="32.25" customHeight="1">
      <c r="A27" s="1687" t="s">
        <v>294</v>
      </c>
      <c r="B27" s="1688"/>
      <c r="C27" s="1216">
        <f>SUM(C19:C26)</f>
        <v>75</v>
      </c>
      <c r="D27" s="1216">
        <f>SUM(D19:D26)</f>
        <v>76</v>
      </c>
      <c r="E27" s="1209">
        <f>D27/C27*100</f>
        <v>101.33333333333334</v>
      </c>
      <c r="F27" s="1216">
        <f>SUM(F19:F26)</f>
        <v>146</v>
      </c>
      <c r="G27" s="1216">
        <f>SUM(G19:G26)</f>
        <v>146</v>
      </c>
      <c r="H27" s="1209">
        <f>G27/F27*100</f>
        <v>100</v>
      </c>
      <c r="I27" s="1207">
        <f>SUM(I19:I26)</f>
        <v>2237</v>
      </c>
      <c r="J27" s="1207">
        <f>SUM(J19:J26)</f>
        <v>2313</v>
      </c>
      <c r="K27" s="1210">
        <f>J27/I27*100</f>
        <v>103.39740724184175</v>
      </c>
    </row>
    <row r="29" spans="1:17" ht="19.5" customHeight="1">
      <c r="A29" s="774"/>
      <c r="B29" s="1217"/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</row>
    <row r="30" spans="1:17" ht="15">
      <c r="A30" s="774"/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</row>
  </sheetData>
  <sheetProtection/>
  <mergeCells count="15">
    <mergeCell ref="A16:K16"/>
    <mergeCell ref="C4:E5"/>
    <mergeCell ref="F4:H5"/>
    <mergeCell ref="A27:B27"/>
    <mergeCell ref="B17:B18"/>
    <mergeCell ref="I17:K17"/>
    <mergeCell ref="F17:H17"/>
    <mergeCell ref="C17:E17"/>
    <mergeCell ref="A17:A18"/>
    <mergeCell ref="A1:K1"/>
    <mergeCell ref="I4:K5"/>
    <mergeCell ref="A14:B14"/>
    <mergeCell ref="A3:A6"/>
    <mergeCell ref="B3:B6"/>
    <mergeCell ref="C3:K3"/>
  </mergeCells>
  <printOptions/>
  <pageMargins left="0.83" right="0.2" top="0.72" bottom="0.84" header="0.5" footer="0.5"/>
  <pageSetup horizontalDpi="600" verticalDpi="600" orientation="landscape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</dc:creator>
  <cp:keywords/>
  <dc:description/>
  <cp:lastModifiedBy>Admin</cp:lastModifiedBy>
  <cp:lastPrinted>2023-01-06T02:56:26Z</cp:lastPrinted>
  <dcterms:created xsi:type="dcterms:W3CDTF">2010-05-14T09:09:25Z</dcterms:created>
  <dcterms:modified xsi:type="dcterms:W3CDTF">2023-01-06T03:04:02Z</dcterms:modified>
  <cp:category/>
  <cp:version/>
  <cp:contentType/>
  <cp:contentStatus/>
</cp:coreProperties>
</file>