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lieu Phong Ke hoach - Tai chinh\Bao cao Tong ket; So ket cac nam\Bao cao nam 2020\Bao cao 9 thang nam 2020\"/>
    </mc:Choice>
  </mc:AlternateContent>
  <xr:revisionPtr revIDLastSave="0" documentId="13_ncr:1_{8DE87FF9-2E45-474F-B495-92F0104B4F9B}" xr6:coauthVersionLast="45" xr6:coauthVersionMax="45" xr10:uidLastSave="{00000000-0000-0000-0000-000000000000}"/>
  <bookViews>
    <workbookView xWindow="-120" yWindow="-120" windowWidth="20730" windowHeight="11160" tabRatio="907" firstSheet="1" activeTab="3" xr2:uid="{00000000-000D-0000-FFFF-FFFF00000000}"/>
  </bookViews>
  <sheets>
    <sheet name="PL1 BC ĐH ĐẢNG BỘ" sheetId="29" state="hidden" r:id="rId1"/>
    <sheet name="PL 1" sheetId="30" r:id="rId2"/>
    <sheet name="Điều trị 6T" sheetId="21" state="hidden" r:id="rId3"/>
    <sheet name="BC TH 9T (PL 2)" sheetId="20" r:id="rId4"/>
    <sheet name="Dieu tri " sheetId="31" r:id="rId5"/>
    <sheet name="KCB BHYT " sheetId="22" state="hidden" r:id="rId6"/>
    <sheet name="sotret" sheetId="1" state="hidden" r:id="rId7"/>
    <sheet name="tamthan" sheetId="5" r:id="rId8"/>
    <sheet name="phong" sheetId="11" state="hidden" r:id="rId9"/>
    <sheet name="mat" sheetId="4" state="hidden" r:id="rId10"/>
    <sheet name="lao" sheetId="2" r:id="rId11"/>
    <sheet name="ARI" sheetId="7" r:id="rId12"/>
    <sheet name="VSATTP" sheetId="12" r:id="rId13"/>
    <sheet name="PC HIV" sheetId="17" r:id="rId14"/>
    <sheet name="PHCN" sheetId="6" r:id="rId15"/>
    <sheet name="TCMR" sheetId="13" r:id="rId16"/>
    <sheet name="VS moi truong " sheetId="16" r:id="rId17"/>
    <sheet name="y hoc lao dong " sheetId="15" state="hidden" r:id="rId18"/>
    <sheet name="nha hoc duong " sheetId="14" state="hidden" r:id="rId19"/>
    <sheet name="bỏ pc buou co" sheetId="19" state="hidden" r:id="rId20"/>
    <sheet name="BT.nhiem " sheetId="26" state="hidden" r:id="rId21"/>
    <sheet name="bo matuy" sheetId="9" state="hidden" r:id="rId22"/>
    <sheet name="BTN" sheetId="33" r:id="rId23"/>
    <sheet name="BVSK ba me " sheetId="25" r:id="rId24"/>
    <sheet name="BVSK tre em " sheetId="24" r:id="rId25"/>
    <sheet name="KQ KHHGĐ" sheetId="23" state="hidden" r:id="rId26"/>
    <sheet name="mac chet tai bien sk " sheetId="28" r:id="rId27"/>
    <sheet name="chong suy DD" sheetId="27" state="hidden" r:id="rId28"/>
    <sheet name="TV me" sheetId="34" state="hidden" r:id="rId29"/>
    <sheet name="TV me " sheetId="36" r:id="rId30"/>
    <sheet name="Sheet2" sheetId="38" state="hidden" r:id="rId31"/>
    <sheet name="Sheet1" sheetId="37" state="hidden" r:id="rId32"/>
    <sheet name="Thoi gian BC cac DV" sheetId="35" state="hidden" r:id="rId33"/>
  </sheets>
  <externalReferences>
    <externalReference r:id="rId34"/>
    <externalReference r:id="rId35"/>
    <externalReference r:id="rId36"/>
  </externalReferences>
  <definedNames>
    <definedName name="_xlnm.Print_Titles" localSheetId="3">'BC TH 9T (PL 2)'!$27:$27</definedName>
    <definedName name="_xlnm.Print_Titles" localSheetId="4">'Dieu tri '!$3:$4</definedName>
    <definedName name="_xlnm.Print_Titles" localSheetId="2">'Điều trị 6T'!$4:$4</definedName>
    <definedName name="_xlnm.Print_Titles" localSheetId="1">'PL 1'!$6:$8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8" l="1"/>
  <c r="I11" i="38"/>
  <c r="M11" i="38"/>
  <c r="L11" i="38"/>
  <c r="K11" i="38"/>
  <c r="J11" i="38"/>
  <c r="L5" i="38"/>
  <c r="M5" i="38" s="1"/>
  <c r="L6" i="38"/>
  <c r="L7" i="38"/>
  <c r="L8" i="38"/>
  <c r="L9" i="38"/>
  <c r="L10" i="38"/>
  <c r="L4" i="38"/>
  <c r="M10" i="38"/>
  <c r="K5" i="38"/>
  <c r="K6" i="38"/>
  <c r="K7" i="38"/>
  <c r="K8" i="38"/>
  <c r="K9" i="38"/>
  <c r="K10" i="38"/>
  <c r="K4" i="38"/>
  <c r="M6" i="38"/>
  <c r="M4" i="38"/>
  <c r="M8" i="38"/>
  <c r="C10" i="38"/>
  <c r="C9" i="38"/>
  <c r="C8" i="38"/>
  <c r="C7" i="38"/>
  <c r="C6" i="38"/>
  <c r="C5" i="38"/>
  <c r="C4" i="38"/>
  <c r="M7" i="38" l="1"/>
  <c r="M9" i="38"/>
  <c r="I5" i="38"/>
  <c r="I6" i="38"/>
  <c r="I7" i="38"/>
  <c r="I8" i="38"/>
  <c r="I9" i="38"/>
  <c r="I10" i="38"/>
  <c r="I4" i="38"/>
  <c r="D11" i="38"/>
  <c r="E11" i="38"/>
  <c r="F11" i="38"/>
  <c r="G11" i="38"/>
  <c r="C11" i="38"/>
  <c r="AG189" i="20"/>
  <c r="AG188" i="20"/>
  <c r="R51" i="31" l="1"/>
  <c r="Q50" i="31" l="1"/>
  <c r="H98" i="20" l="1"/>
  <c r="F98" i="20"/>
  <c r="AD83" i="20"/>
  <c r="E133" i="20" l="1"/>
  <c r="E132" i="20"/>
  <c r="G190" i="20" l="1"/>
  <c r="G189" i="20"/>
  <c r="D41" i="30" s="1"/>
  <c r="G188" i="20"/>
  <c r="E189" i="20"/>
  <c r="E188" i="20"/>
  <c r="E152" i="20"/>
  <c r="D40" i="30"/>
  <c r="D36" i="30"/>
  <c r="AC23" i="33" l="1"/>
  <c r="K7" i="2"/>
  <c r="D7" i="5"/>
  <c r="K50" i="31"/>
  <c r="P51" i="31"/>
  <c r="O50" i="31"/>
  <c r="N51" i="31" l="1"/>
  <c r="D49" i="31"/>
  <c r="D40" i="31"/>
  <c r="F208" i="20"/>
  <c r="C201" i="20"/>
  <c r="F201" i="20"/>
  <c r="D201" i="20"/>
  <c r="G192" i="20"/>
  <c r="H192" i="20" s="1"/>
  <c r="E193" i="20"/>
  <c r="E192" i="20"/>
  <c r="G49" i="31"/>
  <c r="M50" i="31"/>
  <c r="L50" i="31"/>
  <c r="J50" i="31"/>
  <c r="E49" i="31"/>
  <c r="F49" i="31"/>
  <c r="G30" i="31" l="1"/>
  <c r="I46" i="30" l="1"/>
  <c r="G46" i="30"/>
  <c r="J45" i="30"/>
  <c r="I45" i="30"/>
  <c r="G45" i="30"/>
  <c r="J43" i="30"/>
  <c r="I43" i="30"/>
  <c r="G43" i="30"/>
  <c r="G36" i="30"/>
  <c r="I35" i="30"/>
  <c r="H35" i="30"/>
  <c r="J35" i="30" s="1"/>
  <c r="G35" i="30"/>
  <c r="F34" i="30"/>
  <c r="H34" i="30" s="1"/>
  <c r="G32" i="30"/>
  <c r="F32" i="30"/>
  <c r="H32" i="30" s="1"/>
  <c r="H31" i="30"/>
  <c r="J31" i="30" s="1"/>
  <c r="G31" i="30"/>
  <c r="J30" i="30"/>
  <c r="H30" i="30"/>
  <c r="I30" i="30" s="1"/>
  <c r="G30" i="30"/>
  <c r="H29" i="30"/>
  <c r="J29" i="30" s="1"/>
  <c r="F29" i="30"/>
  <c r="G29" i="30" s="1"/>
  <c r="E28" i="30"/>
  <c r="F27" i="30"/>
  <c r="H27" i="30" s="1"/>
  <c r="F26" i="30"/>
  <c r="H26" i="30" s="1"/>
  <c r="G25" i="30"/>
  <c r="F25" i="30"/>
  <c r="H25" i="30" s="1"/>
  <c r="H24" i="30"/>
  <c r="F24" i="30"/>
  <c r="G24" i="30" s="1"/>
  <c r="E23" i="30"/>
  <c r="D22" i="30"/>
  <c r="H21" i="30"/>
  <c r="J21" i="30" s="1"/>
  <c r="F21" i="30"/>
  <c r="G21" i="30" s="1"/>
  <c r="H20" i="30"/>
  <c r="J20" i="30" s="1"/>
  <c r="G20" i="30"/>
  <c r="H19" i="30"/>
  <c r="J19" i="30" s="1"/>
  <c r="G19" i="30"/>
  <c r="H18" i="30"/>
  <c r="J18" i="30" s="1"/>
  <c r="G18" i="30"/>
  <c r="H17" i="30"/>
  <c r="J17" i="30" s="1"/>
  <c r="G17" i="30"/>
  <c r="F16" i="30"/>
  <c r="H16" i="30" s="1"/>
  <c r="E16" i="30"/>
  <c r="D16" i="30"/>
  <c r="D9" i="30" s="1"/>
  <c r="H15" i="30"/>
  <c r="J15" i="30" s="1"/>
  <c r="G15" i="30"/>
  <c r="J14" i="30"/>
  <c r="I14" i="30"/>
  <c r="G14" i="30"/>
  <c r="J13" i="30"/>
  <c r="I13" i="30"/>
  <c r="G13" i="30"/>
  <c r="J11" i="30"/>
  <c r="I11" i="30"/>
  <c r="G11" i="30"/>
  <c r="H10" i="30"/>
  <c r="J10" i="30" s="1"/>
  <c r="F10" i="30"/>
  <c r="E10" i="30"/>
  <c r="E9" i="30" s="1"/>
  <c r="D10" i="30"/>
  <c r="J27" i="30" l="1"/>
  <c r="I27" i="30"/>
  <c r="H23" i="30"/>
  <c r="J23" i="30" s="1"/>
  <c r="G10" i="30"/>
  <c r="E22" i="30"/>
  <c r="G27" i="30"/>
  <c r="F28" i="30"/>
  <c r="H28" i="30" s="1"/>
  <c r="J28" i="30" s="1"/>
  <c r="I15" i="30"/>
  <c r="I17" i="30"/>
  <c r="I18" i="30"/>
  <c r="I19" i="30"/>
  <c r="I20" i="30"/>
  <c r="I21" i="30"/>
  <c r="F9" i="30"/>
  <c r="G16" i="30"/>
  <c r="I28" i="30"/>
  <c r="J26" i="30"/>
  <c r="I26" i="30"/>
  <c r="J34" i="30"/>
  <c r="I34" i="30"/>
  <c r="I23" i="30"/>
  <c r="J25" i="30"/>
  <c r="I25" i="30"/>
  <c r="J32" i="30"/>
  <c r="I32" i="30"/>
  <c r="G9" i="30"/>
  <c r="J16" i="30"/>
  <c r="I16" i="30"/>
  <c r="H9" i="30"/>
  <c r="F23" i="30"/>
  <c r="I24" i="30"/>
  <c r="G26" i="30"/>
  <c r="I29" i="30"/>
  <c r="I31" i="30"/>
  <c r="G34" i="30"/>
  <c r="I10" i="30"/>
  <c r="J24" i="30"/>
  <c r="H142" i="20"/>
  <c r="H140" i="20"/>
  <c r="E137" i="20"/>
  <c r="H34" i="20"/>
  <c r="H36" i="20"/>
  <c r="H37" i="20"/>
  <c r="AD29" i="20"/>
  <c r="G28" i="30" l="1"/>
  <c r="H22" i="30"/>
  <c r="F22" i="30"/>
  <c r="G22" i="30" s="1"/>
  <c r="G23" i="30"/>
  <c r="J9" i="30"/>
  <c r="I9" i="30"/>
  <c r="J22" i="30"/>
  <c r="I22" i="30"/>
  <c r="C23" i="33"/>
  <c r="D23" i="33"/>
  <c r="E23" i="33"/>
  <c r="F23" i="33"/>
  <c r="G23" i="33"/>
  <c r="H23" i="33"/>
  <c r="I23" i="33"/>
  <c r="J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D23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W12" i="33"/>
  <c r="X12" i="33"/>
  <c r="Y12" i="33"/>
  <c r="Z12" i="33"/>
  <c r="AA12" i="33"/>
  <c r="AB12" i="33"/>
  <c r="AC12" i="33"/>
  <c r="AD12" i="33"/>
  <c r="C12" i="33"/>
  <c r="F125" i="20" l="1"/>
  <c r="F126" i="20"/>
  <c r="F127" i="20"/>
  <c r="F128" i="20"/>
  <c r="F124" i="20"/>
  <c r="H122" i="20"/>
  <c r="H124" i="20"/>
  <c r="H125" i="20"/>
  <c r="H126" i="20"/>
  <c r="H127" i="20"/>
  <c r="H128" i="20"/>
  <c r="D120" i="20"/>
  <c r="E121" i="20"/>
  <c r="G121" i="20"/>
  <c r="G120" i="20" s="1"/>
  <c r="H121" i="20" l="1"/>
  <c r="E120" i="20"/>
  <c r="G48" i="20"/>
  <c r="G45" i="20"/>
  <c r="F43" i="20"/>
  <c r="G40" i="20"/>
  <c r="G31" i="20"/>
  <c r="H120" i="20" l="1"/>
  <c r="F120" i="20"/>
  <c r="N10" i="17"/>
  <c r="K12" i="2" l="1"/>
  <c r="K14" i="5"/>
  <c r="H14" i="5"/>
  <c r="M14" i="16" l="1"/>
  <c r="K13" i="16"/>
  <c r="E6" i="16"/>
  <c r="E4" i="16"/>
  <c r="E5" i="16"/>
  <c r="G171" i="20" l="1"/>
  <c r="E171" i="20"/>
  <c r="G157" i="20"/>
  <c r="G152" i="20"/>
  <c r="F162" i="20"/>
  <c r="G162" i="20"/>
  <c r="E162" i="20"/>
  <c r="D166" i="20"/>
  <c r="E157" i="20"/>
  <c r="D157" i="20"/>
  <c r="G147" i="20"/>
  <c r="D147" i="20"/>
  <c r="AG203" i="20"/>
  <c r="Q34" i="31"/>
  <c r="D42" i="30" l="1"/>
  <c r="D42" i="20"/>
  <c r="F42" i="20" s="1"/>
  <c r="F157" i="20"/>
  <c r="Y9" i="31" l="1"/>
  <c r="Y8" i="31"/>
  <c r="Y7" i="31"/>
  <c r="Y6" i="31"/>
  <c r="X5" i="31"/>
  <c r="Y5" i="31" l="1"/>
  <c r="H188" i="20"/>
  <c r="F80" i="20"/>
  <c r="D13" i="5"/>
  <c r="E13" i="5" s="1"/>
  <c r="H13" i="5"/>
  <c r="K13" i="5"/>
  <c r="C46" i="31"/>
  <c r="H185" i="20"/>
  <c r="C10" i="22"/>
  <c r="D9" i="22"/>
  <c r="C9" i="22"/>
  <c r="I12" i="22"/>
  <c r="H12" i="22"/>
  <c r="E12" i="22"/>
  <c r="D12" i="22"/>
  <c r="D7" i="22"/>
  <c r="C12" i="22"/>
  <c r="I9" i="22"/>
  <c r="H9" i="22"/>
  <c r="D208" i="20"/>
  <c r="C208" i="20" s="1"/>
  <c r="G13" i="22"/>
  <c r="E197" i="20"/>
  <c r="G12" i="22"/>
  <c r="K54" i="31"/>
  <c r="K52" i="31" s="1"/>
  <c r="F48" i="31"/>
  <c r="H48" i="31"/>
  <c r="D48" i="31"/>
  <c r="E131" i="20"/>
  <c r="H83" i="20"/>
  <c r="E40" i="20"/>
  <c r="B27" i="25"/>
  <c r="H184" i="20"/>
  <c r="H176" i="20"/>
  <c r="C22" i="31"/>
  <c r="C23" i="31"/>
  <c r="C21" i="31"/>
  <c r="C49" i="31" s="1"/>
  <c r="H40" i="30" s="1"/>
  <c r="Q20" i="31"/>
  <c r="Q48" i="31" s="1"/>
  <c r="O20" i="31"/>
  <c r="O48" i="31" s="1"/>
  <c r="F78" i="20"/>
  <c r="F79" i="20"/>
  <c r="F96" i="20"/>
  <c r="H97" i="20"/>
  <c r="N14" i="24"/>
  <c r="K15" i="24" s="1"/>
  <c r="M20" i="31"/>
  <c r="M48" i="31" s="1"/>
  <c r="E150" i="20"/>
  <c r="E48" i="31"/>
  <c r="P14" i="24"/>
  <c r="D14" i="24"/>
  <c r="D40" i="20"/>
  <c r="J14" i="24"/>
  <c r="I14" i="16"/>
  <c r="L14" i="16"/>
  <c r="L12" i="13"/>
  <c r="C203" i="20"/>
  <c r="K10" i="7"/>
  <c r="M5" i="31"/>
  <c r="G35" i="20"/>
  <c r="F111" i="20"/>
  <c r="H25" i="20"/>
  <c r="H19" i="20"/>
  <c r="H24" i="20"/>
  <c r="F9" i="27"/>
  <c r="F13" i="27" s="1"/>
  <c r="G6" i="27"/>
  <c r="J13" i="27"/>
  <c r="K13" i="27"/>
  <c r="D13" i="27"/>
  <c r="E13" i="27"/>
  <c r="C14" i="28"/>
  <c r="D14" i="28"/>
  <c r="F109" i="20"/>
  <c r="H8" i="20"/>
  <c r="H20" i="20"/>
  <c r="K12" i="7"/>
  <c r="G20" i="22"/>
  <c r="J20" i="22"/>
  <c r="H7" i="22"/>
  <c r="F83" i="20"/>
  <c r="F82" i="20"/>
  <c r="E24" i="16"/>
  <c r="K48" i="31"/>
  <c r="J48" i="31"/>
  <c r="I6" i="23"/>
  <c r="H100" i="20"/>
  <c r="H101" i="20"/>
  <c r="H13" i="4"/>
  <c r="K8" i="4"/>
  <c r="K6" i="4"/>
  <c r="D14" i="16"/>
  <c r="O34" i="31"/>
  <c r="H29" i="20"/>
  <c r="C11" i="31"/>
  <c r="F153" i="20"/>
  <c r="C198" i="20"/>
  <c r="D42" i="31"/>
  <c r="C42" i="31" s="1"/>
  <c r="H183" i="20"/>
  <c r="C43" i="31"/>
  <c r="C44" i="31"/>
  <c r="O6" i="24"/>
  <c r="M6" i="24"/>
  <c r="H29" i="12"/>
  <c r="I13" i="4"/>
  <c r="J13" i="4"/>
  <c r="K13" i="4" s="1"/>
  <c r="E9" i="11"/>
  <c r="G205" i="20"/>
  <c r="C205" i="20" s="1"/>
  <c r="D14" i="7"/>
  <c r="G131" i="20"/>
  <c r="H151" i="20"/>
  <c r="C207" i="20"/>
  <c r="C206" i="20"/>
  <c r="C199" i="20"/>
  <c r="C200" i="20"/>
  <c r="C202" i="20"/>
  <c r="C204" i="20"/>
  <c r="G194" i="20"/>
  <c r="G193" i="20"/>
  <c r="G166" i="20"/>
  <c r="AD161" i="20"/>
  <c r="H157" i="20"/>
  <c r="D152" i="20"/>
  <c r="F152" i="20" s="1"/>
  <c r="F148" i="20"/>
  <c r="H145" i="20"/>
  <c r="F145" i="20"/>
  <c r="H144" i="20"/>
  <c r="F144" i="20"/>
  <c r="H143" i="20"/>
  <c r="F143" i="20"/>
  <c r="F142" i="20"/>
  <c r="F141" i="20"/>
  <c r="F140" i="20"/>
  <c r="G139" i="20"/>
  <c r="E139" i="20"/>
  <c r="D139" i="20"/>
  <c r="J133" i="20"/>
  <c r="J132" i="20"/>
  <c r="H132" i="20"/>
  <c r="H116" i="20"/>
  <c r="H115" i="20"/>
  <c r="H114" i="20"/>
  <c r="H113" i="20"/>
  <c r="H112" i="20"/>
  <c r="H111" i="20"/>
  <c r="H109" i="20"/>
  <c r="H108" i="20"/>
  <c r="H106" i="20"/>
  <c r="G105" i="20"/>
  <c r="E105" i="20"/>
  <c r="H104" i="20"/>
  <c r="D104" i="20"/>
  <c r="F104" i="20" s="1"/>
  <c r="F100" i="20"/>
  <c r="H99" i="20"/>
  <c r="F99" i="20"/>
  <c r="H96" i="20"/>
  <c r="H95" i="20"/>
  <c r="F95" i="20"/>
  <c r="H94" i="20"/>
  <c r="F94" i="20"/>
  <c r="H92" i="20"/>
  <c r="F92" i="20"/>
  <c r="H91" i="20"/>
  <c r="F91" i="20"/>
  <c r="H90" i="20"/>
  <c r="F90" i="20"/>
  <c r="H89" i="20"/>
  <c r="F89" i="20"/>
  <c r="H88" i="20"/>
  <c r="F88" i="20"/>
  <c r="H87" i="20"/>
  <c r="F87" i="20"/>
  <c r="H86" i="20"/>
  <c r="F86" i="20"/>
  <c r="H85" i="20"/>
  <c r="F85" i="20"/>
  <c r="H82" i="20"/>
  <c r="H75" i="20"/>
  <c r="F75" i="20"/>
  <c r="H74" i="20"/>
  <c r="F74" i="20"/>
  <c r="H73" i="20"/>
  <c r="F73" i="20"/>
  <c r="H72" i="20"/>
  <c r="F72" i="20"/>
  <c r="H70" i="20"/>
  <c r="F70" i="20"/>
  <c r="H69" i="20"/>
  <c r="F69" i="20"/>
  <c r="H65" i="20"/>
  <c r="F65" i="20"/>
  <c r="H64" i="20"/>
  <c r="F64" i="20"/>
  <c r="H63" i="20"/>
  <c r="F63" i="20"/>
  <c r="H60" i="20"/>
  <c r="F60" i="20"/>
  <c r="H59" i="20"/>
  <c r="F59" i="20"/>
  <c r="H58" i="20"/>
  <c r="F58" i="20"/>
  <c r="H57" i="20"/>
  <c r="F57" i="20"/>
  <c r="H56" i="20"/>
  <c r="F56" i="20"/>
  <c r="H54" i="20"/>
  <c r="F54" i="20"/>
  <c r="H53" i="20"/>
  <c r="F53" i="20"/>
  <c r="H52" i="20"/>
  <c r="F52" i="20"/>
  <c r="G51" i="20"/>
  <c r="E51" i="20"/>
  <c r="D51" i="20"/>
  <c r="H50" i="20"/>
  <c r="F50" i="20"/>
  <c r="H49" i="20"/>
  <c r="F49" i="20"/>
  <c r="E48" i="20"/>
  <c r="H48" i="20" s="1"/>
  <c r="D48" i="20"/>
  <c r="H47" i="20"/>
  <c r="F47" i="20"/>
  <c r="H46" i="20"/>
  <c r="F46" i="20"/>
  <c r="E45" i="20"/>
  <c r="H45" i="20" s="1"/>
  <c r="D45" i="20"/>
  <c r="H39" i="20"/>
  <c r="F39" i="20"/>
  <c r="F37" i="20"/>
  <c r="F36" i="20"/>
  <c r="E35" i="20"/>
  <c r="H35" i="20" s="1"/>
  <c r="D35" i="20"/>
  <c r="F34" i="20"/>
  <c r="H33" i="20"/>
  <c r="F33" i="20"/>
  <c r="F32" i="20"/>
  <c r="E31" i="20"/>
  <c r="H31" i="20" s="1"/>
  <c r="D31" i="20"/>
  <c r="F29" i="20"/>
  <c r="H26" i="20"/>
  <c r="H23" i="20"/>
  <c r="H22" i="20"/>
  <c r="H21" i="20"/>
  <c r="H18" i="20"/>
  <c r="H16" i="20"/>
  <c r="H15" i="20"/>
  <c r="H13" i="20"/>
  <c r="H12" i="20"/>
  <c r="H11" i="20"/>
  <c r="H9" i="20"/>
  <c r="H7" i="20"/>
  <c r="H148" i="20"/>
  <c r="G12" i="24"/>
  <c r="Q10" i="11"/>
  <c r="J22" i="22"/>
  <c r="G22" i="22"/>
  <c r="J21" i="22"/>
  <c r="G21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J11" i="22"/>
  <c r="J10" i="22"/>
  <c r="G10" i="22"/>
  <c r="J9" i="22"/>
  <c r="G9" i="22"/>
  <c r="J8" i="22"/>
  <c r="G8" i="22"/>
  <c r="F7" i="22"/>
  <c r="M12" i="29"/>
  <c r="M11" i="29"/>
  <c r="M9" i="29"/>
  <c r="O14" i="23"/>
  <c r="N14" i="23"/>
  <c r="R9" i="25"/>
  <c r="I12" i="25"/>
  <c r="K23" i="33"/>
  <c r="G13" i="4"/>
  <c r="I15" i="5"/>
  <c r="C14" i="7"/>
  <c r="F14" i="7"/>
  <c r="G14" i="7"/>
  <c r="H14" i="7"/>
  <c r="G16" i="2"/>
  <c r="C16" i="2"/>
  <c r="D16" i="2"/>
  <c r="E16" i="2" s="1"/>
  <c r="D13" i="4"/>
  <c r="J54" i="31"/>
  <c r="J52" i="31" s="1"/>
  <c r="J29" i="31"/>
  <c r="F14" i="24"/>
  <c r="E14" i="24"/>
  <c r="C14" i="24"/>
  <c r="H14" i="24"/>
  <c r="K14" i="24"/>
  <c r="L14" i="24"/>
  <c r="C31" i="31"/>
  <c r="C32" i="31"/>
  <c r="C33" i="31"/>
  <c r="H175" i="20"/>
  <c r="C30" i="31"/>
  <c r="H172" i="20"/>
  <c r="C26" i="31"/>
  <c r="H168" i="20"/>
  <c r="C27" i="31"/>
  <c r="E169" i="20" s="1"/>
  <c r="E166" i="20" s="1"/>
  <c r="C28" i="31"/>
  <c r="C25" i="31"/>
  <c r="C17" i="31"/>
  <c r="C18" i="31"/>
  <c r="C19" i="31"/>
  <c r="H161" i="20"/>
  <c r="C16" i="31"/>
  <c r="C14" i="31"/>
  <c r="C13" i="31"/>
  <c r="F155" i="20"/>
  <c r="C12" i="31"/>
  <c r="F154" i="20"/>
  <c r="Q16" i="6"/>
  <c r="P16" i="6"/>
  <c r="M16" i="6"/>
  <c r="L16" i="6"/>
  <c r="K16" i="6"/>
  <c r="J16" i="6"/>
  <c r="I16" i="6"/>
  <c r="H16" i="6"/>
  <c r="G16" i="6"/>
  <c r="F16" i="6"/>
  <c r="E16" i="6"/>
  <c r="D16" i="6"/>
  <c r="C16" i="6"/>
  <c r="C8" i="31"/>
  <c r="Q54" i="31"/>
  <c r="C6" i="31"/>
  <c r="C7" i="31"/>
  <c r="C9" i="31"/>
  <c r="C37" i="31"/>
  <c r="H178" i="20"/>
  <c r="C39" i="31"/>
  <c r="H180" i="20"/>
  <c r="C41" i="31"/>
  <c r="H182" i="20"/>
  <c r="C45" i="31"/>
  <c r="C47" i="31"/>
  <c r="H186" i="20"/>
  <c r="M34" i="31"/>
  <c r="Q5" i="31"/>
  <c r="O5" i="31"/>
  <c r="M29" i="31"/>
  <c r="O29" i="31"/>
  <c r="M24" i="31"/>
  <c r="O24" i="31"/>
  <c r="M15" i="31"/>
  <c r="O15" i="31"/>
  <c r="O52" i="31" s="1"/>
  <c r="Q15" i="31"/>
  <c r="M10" i="31"/>
  <c r="O10" i="31"/>
  <c r="C34" i="31"/>
  <c r="Q29" i="31"/>
  <c r="Q24" i="31"/>
  <c r="Q10" i="31"/>
  <c r="R55" i="31"/>
  <c r="P55" i="31"/>
  <c r="N55" i="31"/>
  <c r="I52" i="31"/>
  <c r="O54" i="31"/>
  <c r="M54" i="31"/>
  <c r="L54" i="31"/>
  <c r="L52" i="31" s="1"/>
  <c r="H52" i="31"/>
  <c r="G53" i="31"/>
  <c r="G52" i="31" s="1"/>
  <c r="F53" i="31"/>
  <c r="F52" i="31" s="1"/>
  <c r="E53" i="31"/>
  <c r="E52" i="31" s="1"/>
  <c r="D53" i="31"/>
  <c r="D52" i="31" s="1"/>
  <c r="I48" i="31"/>
  <c r="L48" i="31"/>
  <c r="G48" i="31"/>
  <c r="C38" i="31"/>
  <c r="H179" i="20"/>
  <c r="C36" i="31"/>
  <c r="H177" i="20"/>
  <c r="I29" i="31"/>
  <c r="L29" i="31"/>
  <c r="K29" i="31"/>
  <c r="H29" i="31"/>
  <c r="G29" i="31"/>
  <c r="F29" i="31"/>
  <c r="E29" i="31"/>
  <c r="D29" i="31"/>
  <c r="J24" i="31"/>
  <c r="I24" i="31"/>
  <c r="L24" i="31"/>
  <c r="K24" i="31"/>
  <c r="H24" i="31"/>
  <c r="G24" i="31"/>
  <c r="F24" i="31"/>
  <c r="E24" i="31"/>
  <c r="D24" i="31"/>
  <c r="J20" i="31"/>
  <c r="I20" i="31"/>
  <c r="L20" i="31"/>
  <c r="K20" i="31"/>
  <c r="H20" i="31"/>
  <c r="G20" i="31"/>
  <c r="F20" i="31"/>
  <c r="E20" i="31"/>
  <c r="D20" i="31"/>
  <c r="J15" i="31"/>
  <c r="I15" i="31"/>
  <c r="L15" i="31"/>
  <c r="K15" i="31"/>
  <c r="H15" i="31"/>
  <c r="G15" i="31"/>
  <c r="F15" i="31"/>
  <c r="E15" i="31"/>
  <c r="D15" i="31"/>
  <c r="J10" i="31"/>
  <c r="I10" i="31"/>
  <c r="L10" i="31"/>
  <c r="K10" i="31"/>
  <c r="H10" i="31"/>
  <c r="G10" i="31"/>
  <c r="F10" i="31"/>
  <c r="E10" i="31"/>
  <c r="D10" i="31"/>
  <c r="J5" i="31"/>
  <c r="I5" i="31"/>
  <c r="L5" i="31"/>
  <c r="K5" i="31"/>
  <c r="H5" i="31"/>
  <c r="G5" i="31"/>
  <c r="F5" i="31"/>
  <c r="E5" i="31"/>
  <c r="D5" i="31"/>
  <c r="I6" i="27"/>
  <c r="G7" i="27"/>
  <c r="I7" i="27"/>
  <c r="G8" i="27"/>
  <c r="I8" i="27"/>
  <c r="G9" i="27"/>
  <c r="I9" i="27"/>
  <c r="G10" i="27"/>
  <c r="I10" i="27"/>
  <c r="G11" i="27"/>
  <c r="I11" i="27"/>
  <c r="G12" i="27"/>
  <c r="I12" i="27"/>
  <c r="C13" i="27"/>
  <c r="H13" i="27"/>
  <c r="I13" i="27" s="1"/>
  <c r="L13" i="27"/>
  <c r="M13" i="27"/>
  <c r="N13" i="27"/>
  <c r="O13" i="27"/>
  <c r="P13" i="27"/>
  <c r="Q13" i="27"/>
  <c r="E14" i="28"/>
  <c r="F14" i="28"/>
  <c r="G14" i="28"/>
  <c r="H14" i="28"/>
  <c r="I14" i="28"/>
  <c r="J14" i="28"/>
  <c r="K14" i="28"/>
  <c r="L14" i="28"/>
  <c r="M14" i="28"/>
  <c r="N14" i="28"/>
  <c r="I7" i="23"/>
  <c r="I8" i="23"/>
  <c r="I9" i="23"/>
  <c r="I10" i="23"/>
  <c r="I11" i="23"/>
  <c r="I12" i="23"/>
  <c r="I13" i="23"/>
  <c r="O15" i="23"/>
  <c r="P15" i="23"/>
  <c r="G6" i="24"/>
  <c r="I6" i="24"/>
  <c r="Q6" i="24"/>
  <c r="G7" i="24"/>
  <c r="I7" i="24"/>
  <c r="M7" i="24"/>
  <c r="O7" i="24"/>
  <c r="Q7" i="24"/>
  <c r="G8" i="24"/>
  <c r="I8" i="24"/>
  <c r="M8" i="24"/>
  <c r="O8" i="24"/>
  <c r="Q8" i="24"/>
  <c r="G9" i="24"/>
  <c r="I9" i="24"/>
  <c r="M9" i="24"/>
  <c r="O9" i="24"/>
  <c r="Q9" i="24"/>
  <c r="G10" i="24"/>
  <c r="I10" i="24"/>
  <c r="M10" i="24"/>
  <c r="O10" i="24"/>
  <c r="Q10" i="24"/>
  <c r="G11" i="24"/>
  <c r="I11" i="24"/>
  <c r="M11" i="24"/>
  <c r="O11" i="24"/>
  <c r="Q11" i="24"/>
  <c r="M12" i="24"/>
  <c r="O12" i="24"/>
  <c r="Q12" i="24"/>
  <c r="E6" i="25"/>
  <c r="G6" i="25"/>
  <c r="I6" i="25"/>
  <c r="N6" i="25"/>
  <c r="P6" i="25"/>
  <c r="R6" i="25"/>
  <c r="T6" i="25"/>
  <c r="E7" i="25"/>
  <c r="G7" i="25"/>
  <c r="I7" i="25"/>
  <c r="N7" i="25"/>
  <c r="P7" i="25"/>
  <c r="R7" i="25"/>
  <c r="T7" i="25"/>
  <c r="E8" i="25"/>
  <c r="G8" i="25"/>
  <c r="I8" i="25"/>
  <c r="N8" i="25"/>
  <c r="P8" i="25"/>
  <c r="R8" i="25"/>
  <c r="T8" i="25"/>
  <c r="E9" i="25"/>
  <c r="G9" i="25"/>
  <c r="I9" i="25"/>
  <c r="N9" i="25"/>
  <c r="P9" i="25"/>
  <c r="T9" i="25"/>
  <c r="E10" i="25"/>
  <c r="G10" i="25"/>
  <c r="I10" i="25"/>
  <c r="N10" i="25"/>
  <c r="P10" i="25"/>
  <c r="R10" i="25"/>
  <c r="T10" i="25"/>
  <c r="E11" i="25"/>
  <c r="G11" i="25"/>
  <c r="I11" i="25"/>
  <c r="N11" i="25"/>
  <c r="P11" i="25"/>
  <c r="R11" i="25"/>
  <c r="T11" i="25"/>
  <c r="E12" i="25"/>
  <c r="G12" i="25"/>
  <c r="N12" i="25"/>
  <c r="P12" i="25"/>
  <c r="R12" i="25"/>
  <c r="T12" i="25"/>
  <c r="C15" i="25"/>
  <c r="D15" i="25"/>
  <c r="F15" i="25"/>
  <c r="F16" i="25" s="1"/>
  <c r="H15" i="25"/>
  <c r="J15" i="25"/>
  <c r="K15" i="25"/>
  <c r="L15" i="25"/>
  <c r="M15" i="25"/>
  <c r="O15" i="25"/>
  <c r="Q15" i="25"/>
  <c r="S15" i="25"/>
  <c r="U15" i="25"/>
  <c r="V15" i="25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Z13" i="26"/>
  <c r="AA13" i="26"/>
  <c r="AB13" i="26"/>
  <c r="AC13" i="26"/>
  <c r="AD1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J5" i="19"/>
  <c r="N5" i="19"/>
  <c r="J6" i="19"/>
  <c r="N6" i="19"/>
  <c r="J7" i="19"/>
  <c r="N7" i="19"/>
  <c r="J8" i="19"/>
  <c r="N8" i="19"/>
  <c r="J9" i="19"/>
  <c r="N9" i="19"/>
  <c r="J10" i="19"/>
  <c r="N10" i="19"/>
  <c r="R12" i="19"/>
  <c r="C13" i="19"/>
  <c r="D13" i="19"/>
  <c r="E13" i="19"/>
  <c r="G13" i="19"/>
  <c r="H13" i="19"/>
  <c r="I13" i="19"/>
  <c r="K13" i="19"/>
  <c r="L13" i="19"/>
  <c r="M13" i="19"/>
  <c r="N13" i="19" s="1"/>
  <c r="O13" i="19"/>
  <c r="P13" i="19"/>
  <c r="Q13" i="19"/>
  <c r="R13" i="19" s="1"/>
  <c r="F19" i="19"/>
  <c r="N19" i="19"/>
  <c r="F20" i="19"/>
  <c r="N20" i="19"/>
  <c r="F21" i="19"/>
  <c r="N21" i="19"/>
  <c r="F22" i="19"/>
  <c r="N22" i="19"/>
  <c r="F23" i="19"/>
  <c r="N23" i="19"/>
  <c r="J24" i="19"/>
  <c r="N24" i="19"/>
  <c r="C25" i="19"/>
  <c r="D25" i="19"/>
  <c r="E25" i="19"/>
  <c r="G25" i="19"/>
  <c r="J25" i="19"/>
  <c r="K25" i="19"/>
  <c r="L25" i="19"/>
  <c r="M25" i="19"/>
  <c r="F5" i="14"/>
  <c r="J5" i="14"/>
  <c r="M5" i="14"/>
  <c r="F6" i="14"/>
  <c r="J6" i="14"/>
  <c r="M6" i="14"/>
  <c r="N6" i="14" s="1"/>
  <c r="F7" i="14"/>
  <c r="J7" i="14"/>
  <c r="M7" i="14"/>
  <c r="N7" i="14" s="1"/>
  <c r="F8" i="14"/>
  <c r="J8" i="14"/>
  <c r="M8" i="14"/>
  <c r="N8" i="14" s="1"/>
  <c r="F9" i="14"/>
  <c r="J9" i="14"/>
  <c r="M9" i="14"/>
  <c r="N9" i="14" s="1"/>
  <c r="F10" i="14"/>
  <c r="J10" i="14"/>
  <c r="M10" i="14"/>
  <c r="N10" i="14" s="1"/>
  <c r="F11" i="14"/>
  <c r="J11" i="14"/>
  <c r="M11" i="14"/>
  <c r="N11" i="14" s="1"/>
  <c r="C12" i="14"/>
  <c r="D12" i="14"/>
  <c r="E12" i="14"/>
  <c r="F12" i="14" s="1"/>
  <c r="G12" i="14"/>
  <c r="H12" i="14"/>
  <c r="I12" i="14"/>
  <c r="K12" i="14"/>
  <c r="L12" i="14"/>
  <c r="F16" i="14"/>
  <c r="I16" i="14"/>
  <c r="J16" i="14"/>
  <c r="F17" i="14"/>
  <c r="I17" i="14"/>
  <c r="J17" i="14" s="1"/>
  <c r="F18" i="14"/>
  <c r="I18" i="14"/>
  <c r="J18" i="14"/>
  <c r="F19" i="14"/>
  <c r="I19" i="14"/>
  <c r="J19" i="14" s="1"/>
  <c r="F20" i="14"/>
  <c r="I20" i="14"/>
  <c r="J20" i="14" s="1"/>
  <c r="F21" i="14"/>
  <c r="I21" i="14"/>
  <c r="J21" i="14" s="1"/>
  <c r="F22" i="14"/>
  <c r="I22" i="14"/>
  <c r="J22" i="14" s="1"/>
  <c r="C23" i="14"/>
  <c r="D23" i="14"/>
  <c r="E23" i="14"/>
  <c r="F23" i="14" s="1"/>
  <c r="G23" i="14"/>
  <c r="H23" i="14"/>
  <c r="F5" i="15"/>
  <c r="J5" i="15"/>
  <c r="N5" i="15"/>
  <c r="R5" i="15"/>
  <c r="F6" i="15"/>
  <c r="N6" i="15"/>
  <c r="R6" i="15"/>
  <c r="F7" i="15"/>
  <c r="N7" i="15"/>
  <c r="R7" i="15"/>
  <c r="F8" i="15"/>
  <c r="N8" i="15"/>
  <c r="R8" i="15"/>
  <c r="F9" i="15"/>
  <c r="N9" i="15"/>
  <c r="R9" i="15"/>
  <c r="F10" i="15"/>
  <c r="N10" i="15"/>
  <c r="R10" i="15"/>
  <c r="F11" i="15"/>
  <c r="N11" i="15"/>
  <c r="R11" i="15"/>
  <c r="F12" i="15"/>
  <c r="J12" i="15"/>
  <c r="N12" i="15"/>
  <c r="R12" i="15"/>
  <c r="C13" i="15"/>
  <c r="D13" i="15"/>
  <c r="E13" i="15"/>
  <c r="G13" i="15"/>
  <c r="H13" i="15"/>
  <c r="I13" i="15"/>
  <c r="K13" i="15"/>
  <c r="L13" i="15"/>
  <c r="M13" i="15"/>
  <c r="N13" i="15"/>
  <c r="O13" i="15"/>
  <c r="P13" i="15"/>
  <c r="Q13" i="15"/>
  <c r="R13" i="15"/>
  <c r="D26" i="15"/>
  <c r="E26" i="15"/>
  <c r="F26" i="15" s="1"/>
  <c r="H26" i="15"/>
  <c r="I26" i="15"/>
  <c r="J26" i="15" s="1"/>
  <c r="L26" i="15"/>
  <c r="M26" i="15"/>
  <c r="N26" i="15" s="1"/>
  <c r="P26" i="15"/>
  <c r="Q26" i="15"/>
  <c r="R26" i="15"/>
  <c r="H4" i="16"/>
  <c r="K4" i="16"/>
  <c r="N4" i="16"/>
  <c r="H5" i="16"/>
  <c r="K5" i="16"/>
  <c r="N5" i="16"/>
  <c r="H6" i="16"/>
  <c r="K6" i="16"/>
  <c r="N6" i="16"/>
  <c r="E7" i="16"/>
  <c r="H7" i="16"/>
  <c r="K7" i="16"/>
  <c r="N7" i="16"/>
  <c r="E8" i="16"/>
  <c r="H8" i="16"/>
  <c r="K8" i="16"/>
  <c r="N8" i="16"/>
  <c r="H9" i="16"/>
  <c r="K9" i="16"/>
  <c r="N9" i="16"/>
  <c r="H10" i="16"/>
  <c r="K10" i="16"/>
  <c r="N10" i="16"/>
  <c r="E11" i="16"/>
  <c r="E13" i="16"/>
  <c r="C14" i="16"/>
  <c r="F14" i="16"/>
  <c r="G14" i="16"/>
  <c r="J14" i="16"/>
  <c r="N14" i="16"/>
  <c r="E18" i="16"/>
  <c r="H18" i="16"/>
  <c r="K18" i="16"/>
  <c r="N18" i="16"/>
  <c r="E19" i="16"/>
  <c r="H19" i="16"/>
  <c r="K19" i="16"/>
  <c r="N19" i="16"/>
  <c r="E20" i="16"/>
  <c r="H20" i="16"/>
  <c r="K20" i="16"/>
  <c r="N20" i="16"/>
  <c r="E21" i="16"/>
  <c r="H21" i="16"/>
  <c r="K21" i="16"/>
  <c r="N21" i="16"/>
  <c r="E22" i="16"/>
  <c r="H22" i="16"/>
  <c r="K22" i="16"/>
  <c r="N22" i="16"/>
  <c r="E23" i="16"/>
  <c r="H23" i="16"/>
  <c r="K23" i="16"/>
  <c r="N23" i="16"/>
  <c r="H24" i="16"/>
  <c r="K24" i="16"/>
  <c r="N24" i="16"/>
  <c r="C25" i="16"/>
  <c r="D25" i="16"/>
  <c r="F25" i="16"/>
  <c r="G25" i="16"/>
  <c r="I25" i="16"/>
  <c r="J25" i="16"/>
  <c r="L25" i="16"/>
  <c r="M25" i="16"/>
  <c r="E5" i="13"/>
  <c r="H5" i="13"/>
  <c r="K5" i="13"/>
  <c r="N5" i="13"/>
  <c r="E6" i="13"/>
  <c r="H6" i="13"/>
  <c r="K6" i="13"/>
  <c r="N6" i="13"/>
  <c r="E7" i="13"/>
  <c r="H7" i="13"/>
  <c r="K7" i="13"/>
  <c r="N7" i="13"/>
  <c r="E8" i="13"/>
  <c r="H8" i="13"/>
  <c r="K8" i="13"/>
  <c r="N8" i="13"/>
  <c r="E9" i="13"/>
  <c r="H9" i="13"/>
  <c r="K9" i="13"/>
  <c r="N9" i="13"/>
  <c r="E10" i="13"/>
  <c r="H10" i="13"/>
  <c r="K10" i="13"/>
  <c r="N10" i="13"/>
  <c r="E11" i="13"/>
  <c r="H11" i="13"/>
  <c r="K11" i="13"/>
  <c r="N11" i="13"/>
  <c r="C12" i="13"/>
  <c r="D12" i="13"/>
  <c r="F12" i="13"/>
  <c r="G12" i="13"/>
  <c r="I12" i="13"/>
  <c r="J12" i="13"/>
  <c r="M12" i="13"/>
  <c r="E16" i="13"/>
  <c r="H16" i="13"/>
  <c r="E17" i="13"/>
  <c r="H17" i="13"/>
  <c r="E18" i="13"/>
  <c r="H18" i="13"/>
  <c r="E19" i="13"/>
  <c r="H19" i="13"/>
  <c r="E20" i="13"/>
  <c r="H20" i="13"/>
  <c r="E21" i="13"/>
  <c r="H21" i="13"/>
  <c r="E22" i="13"/>
  <c r="H22" i="13"/>
  <c r="C23" i="13"/>
  <c r="D23" i="13"/>
  <c r="F23" i="13"/>
  <c r="G23" i="13"/>
  <c r="D30" i="13"/>
  <c r="E30" i="13" s="1"/>
  <c r="D31" i="13"/>
  <c r="E31" i="13" s="1"/>
  <c r="D32" i="13"/>
  <c r="E32" i="13" s="1"/>
  <c r="D33" i="13"/>
  <c r="E33" i="13"/>
  <c r="D34" i="13"/>
  <c r="E34" i="13" s="1"/>
  <c r="D35" i="13"/>
  <c r="E35" i="13" s="1"/>
  <c r="C37" i="13"/>
  <c r="F37" i="13"/>
  <c r="G37" i="13"/>
  <c r="H37" i="13"/>
  <c r="I37" i="13"/>
  <c r="J37" i="13"/>
  <c r="K37" i="13"/>
  <c r="L37" i="13"/>
  <c r="M37" i="13"/>
  <c r="N37" i="13"/>
  <c r="C15" i="17"/>
  <c r="D15" i="17"/>
  <c r="E15" i="17"/>
  <c r="F15" i="17"/>
  <c r="G15" i="17"/>
  <c r="H15" i="17"/>
  <c r="I15" i="17"/>
  <c r="J15" i="17"/>
  <c r="K15" i="17"/>
  <c r="P7" i="12"/>
  <c r="P8" i="12"/>
  <c r="P9" i="12"/>
  <c r="P10" i="12"/>
  <c r="P11" i="12"/>
  <c r="P12" i="12"/>
  <c r="P13" i="12"/>
  <c r="N14" i="12"/>
  <c r="O14" i="12"/>
  <c r="E22" i="12"/>
  <c r="H22" i="12"/>
  <c r="M22" i="12"/>
  <c r="P22" i="12"/>
  <c r="S22" i="12"/>
  <c r="E23" i="12"/>
  <c r="H23" i="12"/>
  <c r="M23" i="12"/>
  <c r="P23" i="12"/>
  <c r="S23" i="12"/>
  <c r="E24" i="12"/>
  <c r="H24" i="12"/>
  <c r="M24" i="12"/>
  <c r="P24" i="12"/>
  <c r="S24" i="12"/>
  <c r="E25" i="12"/>
  <c r="H25" i="12"/>
  <c r="M25" i="12"/>
  <c r="P25" i="12"/>
  <c r="S25" i="12"/>
  <c r="E26" i="12"/>
  <c r="H26" i="12"/>
  <c r="M26" i="12"/>
  <c r="P26" i="12"/>
  <c r="S26" i="12"/>
  <c r="E27" i="12"/>
  <c r="H27" i="12"/>
  <c r="M27" i="12"/>
  <c r="P27" i="12"/>
  <c r="S27" i="12"/>
  <c r="E28" i="12"/>
  <c r="H28" i="12"/>
  <c r="M28" i="12"/>
  <c r="P28" i="12"/>
  <c r="S28" i="12"/>
  <c r="E29" i="12"/>
  <c r="P29" i="12"/>
  <c r="S29" i="12"/>
  <c r="E30" i="12"/>
  <c r="C31" i="12"/>
  <c r="D31" i="12"/>
  <c r="F31" i="12"/>
  <c r="G31" i="12"/>
  <c r="H31" i="12" s="1"/>
  <c r="I31" i="12"/>
  <c r="J31" i="12"/>
  <c r="K31" i="12"/>
  <c r="L31" i="12"/>
  <c r="N31" i="12"/>
  <c r="O31" i="12"/>
  <c r="Q31" i="12"/>
  <c r="R31" i="12"/>
  <c r="T31" i="12"/>
  <c r="E6" i="7"/>
  <c r="I6" i="7"/>
  <c r="E7" i="7"/>
  <c r="I7" i="7"/>
  <c r="K7" i="7"/>
  <c r="E8" i="7"/>
  <c r="I8" i="7"/>
  <c r="K8" i="7"/>
  <c r="E9" i="7"/>
  <c r="I9" i="7"/>
  <c r="K9" i="7"/>
  <c r="E10" i="7"/>
  <c r="I10" i="7"/>
  <c r="E11" i="7"/>
  <c r="I11" i="7"/>
  <c r="K11" i="7"/>
  <c r="E12" i="7"/>
  <c r="I12" i="7"/>
  <c r="J14" i="7"/>
  <c r="E6" i="2"/>
  <c r="H6" i="2"/>
  <c r="K6" i="2"/>
  <c r="N6" i="2"/>
  <c r="E7" i="2"/>
  <c r="H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F16" i="2"/>
  <c r="I16" i="2"/>
  <c r="J16" i="2"/>
  <c r="L16" i="2"/>
  <c r="M16" i="2"/>
  <c r="E5" i="4"/>
  <c r="E6" i="4"/>
  <c r="E7" i="4"/>
  <c r="E8" i="4"/>
  <c r="E9" i="4"/>
  <c r="E10" i="4"/>
  <c r="E11" i="4"/>
  <c r="F13" i="4"/>
  <c r="H7" i="11"/>
  <c r="N7" i="11"/>
  <c r="N8" i="11"/>
  <c r="H9" i="11"/>
  <c r="N9" i="11"/>
  <c r="H10" i="11"/>
  <c r="N10" i="11"/>
  <c r="N11" i="11"/>
  <c r="N12" i="11"/>
  <c r="C13" i="11"/>
  <c r="E13" i="11" s="1"/>
  <c r="D13" i="11"/>
  <c r="F13" i="11"/>
  <c r="G13" i="11"/>
  <c r="I13" i="11"/>
  <c r="K13" i="11" s="1"/>
  <c r="J13" i="11"/>
  <c r="L13" i="11"/>
  <c r="M13" i="11"/>
  <c r="O13" i="11"/>
  <c r="P13" i="11"/>
  <c r="E7" i="5"/>
  <c r="H7" i="5"/>
  <c r="K7" i="5"/>
  <c r="D8" i="5"/>
  <c r="E8" i="5" s="1"/>
  <c r="H8" i="5"/>
  <c r="K8" i="5"/>
  <c r="D9" i="5"/>
  <c r="H9" i="5"/>
  <c r="K9" i="5"/>
  <c r="D10" i="5"/>
  <c r="E10" i="5" s="1"/>
  <c r="H10" i="5"/>
  <c r="K10" i="5"/>
  <c r="D11" i="5"/>
  <c r="E11" i="5" s="1"/>
  <c r="H11" i="5"/>
  <c r="K11" i="5"/>
  <c r="D12" i="5"/>
  <c r="E12" i="5" s="1"/>
  <c r="H12" i="5"/>
  <c r="K12" i="5"/>
  <c r="D14" i="5"/>
  <c r="E14" i="5" s="1"/>
  <c r="F15" i="5"/>
  <c r="G15" i="5"/>
  <c r="J15" i="5"/>
  <c r="K15" i="5" s="1"/>
  <c r="E20" i="5"/>
  <c r="K20" i="5"/>
  <c r="E21" i="5"/>
  <c r="K21" i="5"/>
  <c r="E22" i="5"/>
  <c r="K22" i="5"/>
  <c r="E23" i="5"/>
  <c r="K23" i="5"/>
  <c r="E24" i="5"/>
  <c r="K24" i="5"/>
  <c r="E25" i="5"/>
  <c r="K25" i="5"/>
  <c r="E26" i="5"/>
  <c r="K26" i="5"/>
  <c r="C29" i="5"/>
  <c r="D29" i="5"/>
  <c r="F29" i="5"/>
  <c r="G29" i="5"/>
  <c r="I29" i="5"/>
  <c r="J29" i="5"/>
  <c r="E6" i="1"/>
  <c r="I6" i="1"/>
  <c r="L6" i="1"/>
  <c r="O6" i="1"/>
  <c r="E7" i="1"/>
  <c r="I7" i="1"/>
  <c r="L7" i="1"/>
  <c r="O7" i="1"/>
  <c r="E8" i="1"/>
  <c r="I8" i="1"/>
  <c r="L8" i="1"/>
  <c r="O8" i="1"/>
  <c r="R8" i="1"/>
  <c r="E9" i="1"/>
  <c r="I9" i="1"/>
  <c r="L9" i="1"/>
  <c r="O9" i="1"/>
  <c r="R9" i="1"/>
  <c r="E10" i="1"/>
  <c r="I10" i="1"/>
  <c r="L10" i="1"/>
  <c r="O10" i="1"/>
  <c r="R10" i="1"/>
  <c r="E11" i="1"/>
  <c r="I11" i="1"/>
  <c r="O11" i="1"/>
  <c r="R11" i="1"/>
  <c r="E12" i="1"/>
  <c r="I12" i="1"/>
  <c r="L12" i="1"/>
  <c r="O12" i="1"/>
  <c r="R12" i="1"/>
  <c r="C13" i="1"/>
  <c r="J13" i="1"/>
  <c r="M13" i="1"/>
  <c r="O13" i="1" s="1"/>
  <c r="N13" i="1"/>
  <c r="P13" i="1"/>
  <c r="Q13" i="1"/>
  <c r="R13" i="1" s="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C6" i="21"/>
  <c r="C7" i="21"/>
  <c r="C8" i="21"/>
  <c r="C9" i="21"/>
  <c r="C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C12" i="21"/>
  <c r="C13" i="21"/>
  <c r="C14" i="21"/>
  <c r="C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C17" i="21"/>
  <c r="C18" i="21"/>
  <c r="C19" i="21"/>
  <c r="C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C22" i="21"/>
  <c r="C47" i="21" s="1"/>
  <c r="C23" i="21"/>
  <c r="C48" i="21" s="1"/>
  <c r="C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C26" i="21"/>
  <c r="C27" i="21"/>
  <c r="C28" i="21"/>
  <c r="C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C31" i="21"/>
  <c r="C32" i="21"/>
  <c r="C33" i="21"/>
  <c r="C34" i="21"/>
  <c r="C35" i="21"/>
  <c r="E36" i="21"/>
  <c r="C36" i="21" s="1"/>
  <c r="C37" i="21"/>
  <c r="D38" i="21"/>
  <c r="C38" i="21"/>
  <c r="C39" i="21"/>
  <c r="G40" i="21"/>
  <c r="C40" i="21" s="1"/>
  <c r="C41" i="21"/>
  <c r="C42" i="21"/>
  <c r="C43" i="21"/>
  <c r="C44" i="21"/>
  <c r="C45" i="21"/>
  <c r="O46" i="21"/>
  <c r="D47" i="21"/>
  <c r="D46" i="21" s="1"/>
  <c r="E47" i="21"/>
  <c r="E46" i="21" s="1"/>
  <c r="F47" i="21"/>
  <c r="F46" i="21" s="1"/>
  <c r="G47" i="21"/>
  <c r="G46" i="21" s="1"/>
  <c r="H47" i="21"/>
  <c r="H46" i="21" s="1"/>
  <c r="I48" i="21"/>
  <c r="I46" i="21" s="1"/>
  <c r="J48" i="21"/>
  <c r="J46" i="21" s="1"/>
  <c r="K48" i="21"/>
  <c r="K46" i="21" s="1"/>
  <c r="L48" i="21"/>
  <c r="L46" i="21" s="1"/>
  <c r="M48" i="21"/>
  <c r="M46" i="21" s="1"/>
  <c r="N48" i="21"/>
  <c r="N46" i="21" s="1"/>
  <c r="P49" i="21"/>
  <c r="P46" i="21" s="1"/>
  <c r="Q49" i="21"/>
  <c r="Q46" i="21" s="1"/>
  <c r="R49" i="21"/>
  <c r="R46" i="21" s="1"/>
  <c r="O50" i="21"/>
  <c r="D51" i="21"/>
  <c r="D50" i="21" s="1"/>
  <c r="E51" i="21"/>
  <c r="E50" i="21" s="1"/>
  <c r="F51" i="21"/>
  <c r="F50" i="21" s="1"/>
  <c r="G51" i="21"/>
  <c r="G50" i="21" s="1"/>
  <c r="H51" i="21"/>
  <c r="H50" i="21" s="1"/>
  <c r="I52" i="21"/>
  <c r="I50" i="21" s="1"/>
  <c r="J52" i="21"/>
  <c r="J50" i="21" s="1"/>
  <c r="K52" i="21"/>
  <c r="K50" i="21" s="1"/>
  <c r="L52" i="21"/>
  <c r="L50" i="21" s="1"/>
  <c r="M52" i="21"/>
  <c r="M50" i="21" s="1"/>
  <c r="N52" i="21"/>
  <c r="N50" i="21" s="1"/>
  <c r="P53" i="21"/>
  <c r="P50" i="21" s="1"/>
  <c r="Q53" i="21"/>
  <c r="Q50" i="21" s="1"/>
  <c r="R53" i="21"/>
  <c r="R50" i="21" s="1"/>
  <c r="M8" i="29"/>
  <c r="N8" i="29" s="1"/>
  <c r="N9" i="29"/>
  <c r="N13" i="29"/>
  <c r="C52" i="21"/>
  <c r="C13" i="4"/>
  <c r="E13" i="4" s="1"/>
  <c r="P14" i="12"/>
  <c r="N13" i="11"/>
  <c r="N25" i="19"/>
  <c r="O15" i="24"/>
  <c r="Q15" i="24"/>
  <c r="Q13" i="11"/>
  <c r="H13" i="11"/>
  <c r="J12" i="22"/>
  <c r="J7" i="22" s="1"/>
  <c r="I7" i="22"/>
  <c r="M14" i="23"/>
  <c r="N15" i="23"/>
  <c r="F13" i="15"/>
  <c r="C40" i="31"/>
  <c r="H181" i="20"/>
  <c r="G11" i="22"/>
  <c r="E7" i="22"/>
  <c r="I23" i="14"/>
  <c r="J23" i="14" s="1"/>
  <c r="L14" i="23"/>
  <c r="L15" i="23" s="1"/>
  <c r="M15" i="23"/>
  <c r="M19" i="23"/>
  <c r="K14" i="23"/>
  <c r="K15" i="23" s="1"/>
  <c r="H156" i="20"/>
  <c r="F156" i="20"/>
  <c r="F149" i="20"/>
  <c r="H174" i="20"/>
  <c r="H155" i="20"/>
  <c r="H163" i="20"/>
  <c r="F158" i="20"/>
  <c r="H158" i="20"/>
  <c r="H167" i="20"/>
  <c r="F167" i="20"/>
  <c r="F188" i="20"/>
  <c r="H153" i="20"/>
  <c r="H165" i="20"/>
  <c r="F160" i="20"/>
  <c r="H160" i="20"/>
  <c r="E194" i="20"/>
  <c r="F168" i="20"/>
  <c r="H154" i="20"/>
  <c r="F159" i="20"/>
  <c r="H159" i="20"/>
  <c r="H173" i="20"/>
  <c r="H164" i="20"/>
  <c r="H170" i="20"/>
  <c r="H171" i="20"/>
  <c r="E9" i="5"/>
  <c r="C15" i="5"/>
  <c r="H152" i="20"/>
  <c r="H162" i="20"/>
  <c r="I12" i="24"/>
  <c r="O16" i="6"/>
  <c r="C25" i="21" l="1"/>
  <c r="C21" i="21"/>
  <c r="I40" i="30"/>
  <c r="J40" i="30"/>
  <c r="J14" i="23"/>
  <c r="I14" i="23" s="1"/>
  <c r="C5" i="21"/>
  <c r="C51" i="31"/>
  <c r="C16" i="21"/>
  <c r="C11" i="21"/>
  <c r="J13" i="15"/>
  <c r="J12" i="14"/>
  <c r="M12" i="14"/>
  <c r="N12" i="14" s="1"/>
  <c r="F25" i="19"/>
  <c r="H16" i="2"/>
  <c r="G7" i="22"/>
  <c r="G13" i="27"/>
  <c r="C50" i="31"/>
  <c r="H41" i="30" s="1"/>
  <c r="C30" i="21"/>
  <c r="C53" i="21"/>
  <c r="J13" i="19"/>
  <c r="I14" i="7"/>
  <c r="F150" i="20"/>
  <c r="E190" i="20"/>
  <c r="C7" i="22"/>
  <c r="H139" i="20"/>
  <c r="D37" i="13"/>
  <c r="E37" i="13" s="1"/>
  <c r="G14" i="24"/>
  <c r="N12" i="13"/>
  <c r="G197" i="20"/>
  <c r="C53" i="31"/>
  <c r="H25" i="16"/>
  <c r="N25" i="16"/>
  <c r="H51" i="20"/>
  <c r="F48" i="20"/>
  <c r="F40" i="20"/>
  <c r="F31" i="20"/>
  <c r="E14" i="7"/>
  <c r="N15" i="25"/>
  <c r="I15" i="25"/>
  <c r="E12" i="13"/>
  <c r="C55" i="31"/>
  <c r="H105" i="20"/>
  <c r="F139" i="20"/>
  <c r="H131" i="20"/>
  <c r="F45" i="20"/>
  <c r="F51" i="20"/>
  <c r="H194" i="20"/>
  <c r="E68" i="20"/>
  <c r="H36" i="30" s="1"/>
  <c r="F190" i="20"/>
  <c r="E147" i="20"/>
  <c r="H147" i="20" s="1"/>
  <c r="S31" i="12"/>
  <c r="P31" i="12"/>
  <c r="M31" i="12"/>
  <c r="E31" i="12"/>
  <c r="N16" i="6"/>
  <c r="O14" i="24"/>
  <c r="H37" i="30" s="1"/>
  <c r="I14" i="24"/>
  <c r="Q14" i="24"/>
  <c r="H38" i="30" s="1"/>
  <c r="M14" i="24"/>
  <c r="R15" i="25"/>
  <c r="P15" i="25"/>
  <c r="J16" i="25"/>
  <c r="H16" i="25" s="1"/>
  <c r="G15" i="25"/>
  <c r="T15" i="25"/>
  <c r="E15" i="25"/>
  <c r="K14" i="7"/>
  <c r="N16" i="2"/>
  <c r="K16" i="2"/>
  <c r="H29" i="5"/>
  <c r="E29" i="5"/>
  <c r="K29" i="5"/>
  <c r="H15" i="5"/>
  <c r="E25" i="16"/>
  <c r="K25" i="16"/>
  <c r="K14" i="16"/>
  <c r="H14" i="16"/>
  <c r="E14" i="16"/>
  <c r="H23" i="13"/>
  <c r="E23" i="13"/>
  <c r="K12" i="13"/>
  <c r="H12" i="13"/>
  <c r="H193" i="20"/>
  <c r="F147" i="20"/>
  <c r="Q52" i="31"/>
  <c r="C5" i="31"/>
  <c r="M52" i="31"/>
  <c r="C54" i="31"/>
  <c r="C20" i="31"/>
  <c r="C24" i="31"/>
  <c r="D197" i="20"/>
  <c r="C29" i="31"/>
  <c r="C15" i="31"/>
  <c r="C10" i="31"/>
  <c r="H42" i="30" s="1"/>
  <c r="I15" i="23"/>
  <c r="H14" i="23"/>
  <c r="F169" i="20"/>
  <c r="C197" i="20"/>
  <c r="H189" i="20"/>
  <c r="F189" i="20"/>
  <c r="J15" i="23"/>
  <c r="C51" i="21"/>
  <c r="C49" i="21"/>
  <c r="N5" i="14"/>
  <c r="H150" i="20"/>
  <c r="M15" i="24"/>
  <c r="H149" i="20"/>
  <c r="D15" i="5"/>
  <c r="E15" i="5" s="1"/>
  <c r="F35" i="20"/>
  <c r="F151" i="20"/>
  <c r="F197" i="20"/>
  <c r="I37" i="30" l="1"/>
  <c r="J37" i="30"/>
  <c r="J38" i="30"/>
  <c r="I38" i="30"/>
  <c r="F42" i="30"/>
  <c r="G42" i="30" s="1"/>
  <c r="I42" i="30"/>
  <c r="J42" i="30"/>
  <c r="J41" i="30"/>
  <c r="I41" i="30"/>
  <c r="I36" i="30"/>
  <c r="J36" i="30"/>
  <c r="H190" i="20"/>
  <c r="F166" i="20"/>
  <c r="H166" i="20"/>
  <c r="G14" i="23"/>
  <c r="H15" i="23"/>
  <c r="G15" i="23" l="1"/>
  <c r="F14" i="23"/>
  <c r="F15" i="23" l="1"/>
  <c r="E14" i="23"/>
  <c r="E15" i="23" l="1"/>
  <c r="D14" i="23"/>
  <c r="D15" i="23" l="1"/>
  <c r="C14" i="23"/>
  <c r="C15" i="23" s="1"/>
  <c r="I13" i="1"/>
  <c r="H13" i="1"/>
  <c r="G13" i="1"/>
  <c r="F13" i="1"/>
  <c r="D13" i="1"/>
  <c r="E13" i="1"/>
  <c r="L13" i="1"/>
  <c r="K13" i="1"/>
</calcChain>
</file>

<file path=xl/sharedStrings.xml><?xml version="1.0" encoding="utf-8"?>
<sst xmlns="http://schemas.openxmlformats.org/spreadsheetml/2006/main" count="1999" uniqueCount="982">
  <si>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</si>
  <si>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</si>
  <si>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</si>
  <si>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</si>
  <si>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</si>
  <si>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</si>
  <si>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</si>
  <si>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</si>
  <si>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</si>
  <si>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</si>
  <si>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</si>
  <si>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</si>
  <si>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</si>
  <si>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</si>
  <si>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</si>
  <si>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</si>
  <si>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</si>
  <si>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</si>
  <si>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</si>
  <si>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</si>
  <si>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</si>
  <si>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</si>
  <si>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</si>
  <si>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</si>
  <si>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</si>
  <si>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</si>
  <si>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</si>
  <si>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</si>
  <si>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</si>
  <si>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</si>
  <si>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</si>
  <si>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</si>
  <si>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</si>
  <si>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</si>
  <si>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</si>
  <si>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</si>
  <si>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</si>
  <si>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</si>
  <si>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</si>
  <si>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</si>
  <si>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</si>
  <si>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</si>
  <si>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</si>
  <si>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</si>
  <si>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</si>
  <si>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</si>
  <si>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</si>
  <si>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</si>
  <si>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</si>
  <si>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</si>
  <si>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</si>
  <si>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</si>
  <si>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</si>
  <si>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</si>
  <si>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</si>
  <si>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</si>
  <si>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</si>
  <si>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</si>
  <si>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</si>
  <si>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</si>
  <si>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</si>
  <si>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</si>
  <si>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</si>
  <si>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</si>
  <si>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</si>
  <si>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</si>
  <si>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</si>
  <si>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</si>
  <si>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</si>
  <si>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</si>
  <si>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</si>
  <si>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</si>
  <si>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</si>
  <si>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</si>
  <si>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</si>
  <si>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</si>
  <si>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</si>
  <si>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</si>
  <si>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</si>
  <si>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</si>
  <si>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</si>
  <si>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</si>
  <si>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</si>
  <si>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</si>
  <si>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</si>
  <si>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</si>
  <si>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</si>
  <si>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</si>
  <si>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</si>
  <si>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</si>
  <si>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</si>
  <si>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</si>
  <si>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</si>
  <si>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</si>
  <si>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</si>
  <si>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</si>
  <si>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</si>
  <si>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</si>
  <si>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</si>
  <si>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</si>
  <si>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</si>
  <si>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</si>
  <si>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</si>
  <si>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</si>
  <si>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</si>
  <si>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</si>
  <si>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</si>
  <si>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</si>
  <si>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</si>
  <si>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</si>
  <si>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</si>
  <si>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</si>
  <si>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</si>
  <si>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</si>
  <si>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</si>
  <si>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</si>
  <si>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</si>
  <si>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</si>
  <si>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</si>
  <si>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</si>
  <si>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</si>
  <si>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</si>
  <si>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</si>
  <si>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</si>
  <si>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</si>
  <si>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</si>
  <si>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</si>
  <si>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</si>
  <si>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</si>
  <si>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</si>
  <si>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</si>
  <si>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</si>
  <si>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</si>
  <si>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</si>
  <si>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</si>
  <si>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</si>
  <si>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</si>
  <si>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</si>
  <si>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</si>
  <si>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</si>
  <si>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</si>
  <si>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</si>
  <si>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</si>
  <si>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</si>
  <si>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</si>
  <si>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</si>
  <si>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</si>
  <si>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</si>
  <si>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</si>
  <si>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</si>
  <si>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</si>
  <si>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</si>
  <si>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</si>
  <si>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</si>
  <si>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</si>
  <si>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</si>
  <si>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</si>
  <si>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</si>
  <si>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</si>
  <si>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</si>
  <si>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</si>
  <si>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</si>
  <si>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</si>
  <si>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</si>
  <si>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</si>
  <si>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</si>
  <si>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</si>
  <si>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</si>
  <si>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</si>
  <si>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</si>
  <si>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</si>
  <si>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</si>
  <si>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</si>
  <si>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</si>
  <si>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</si>
  <si>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</si>
  <si>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</si>
  <si>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</si>
  <si>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</si>
  <si>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</si>
  <si>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</si>
  <si>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</si>
  <si>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</si>
  <si>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</si>
  <si>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</si>
  <si>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</si>
  <si>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</si>
  <si>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</si>
  <si>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</si>
  <si>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</si>
  <si>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</si>
  <si>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</si>
  <si>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</si>
  <si>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</si>
  <si>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</si>
  <si>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</si>
  <si>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</si>
  <si>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</si>
  <si>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</si>
  <si>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</si>
  <si>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</si>
  <si>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</si>
  <si>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</si>
  <si>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</si>
  <si>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</si>
  <si>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</si>
  <si>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</si>
  <si>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</si>
  <si>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</si>
  <si>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</si>
  <si>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</si>
  <si>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</si>
  <si>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</si>
  <si>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</si>
  <si>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</si>
  <si>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</si>
  <si>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</si>
  <si>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</si>
  <si>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</si>
  <si>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</si>
  <si>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</si>
  <si>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</si>
  <si>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</si>
  <si>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</si>
  <si>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chủng đầy đủ cho trẻ &lt; 1T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</si>
  <si>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</si>
  <si>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</si>
  <si>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</si>
  <si>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</si>
  <si>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</si>
  <si>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</si>
  <si>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</si>
  <si>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</si>
  <si>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</si>
  <si>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</si>
  <si>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</si>
  <si>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</si>
  <si>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</si>
  <si>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</si>
  <si>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</si>
  <si>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</si>
  <si>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</si>
  <si>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</si>
  <si>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</si>
  <si>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</si>
  <si>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</si>
  <si>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</si>
  <si>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</si>
  <si>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 xml:space="preserve">TTYT Thành phố </t>
  </si>
  <si>
    <t>BVSK Mỹ Lâm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</si>
  <si>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</si>
  <si>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</si>
  <si>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</si>
  <si>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</si>
  <si>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</si>
  <si>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</si>
  <si>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</si>
  <si>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</si>
  <si>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</si>
  <si>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</si>
  <si>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</si>
  <si>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</si>
  <si>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</si>
  <si>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</si>
  <si>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</si>
  <si>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</si>
  <si>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</si>
  <si>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</si>
  <si>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</si>
  <si>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</si>
  <si>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</si>
  <si>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</si>
  <si>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</si>
  <si>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</si>
  <si>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</si>
  <si>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</si>
  <si>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</si>
  <si>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</si>
  <si>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</si>
  <si>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</si>
  <si>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</si>
  <si>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</si>
  <si>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</si>
  <si>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</si>
  <si>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</si>
  <si>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</si>
  <si>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</si>
  <si>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</si>
  <si>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</si>
  <si>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</si>
  <si>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</si>
  <si>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>H. Chiêm hóa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</si>
  <si>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</si>
  <si>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</si>
  <si>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</si>
  <si>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</si>
  <si>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</si>
  <si>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</si>
  <si>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</si>
  <si>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</si>
  <si>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</si>
  <si>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</si>
  <si>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</si>
  <si>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</si>
  <si>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Kiểm tra công trình VS và TV 
VSMT hộ Gia đình 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</si>
  <si>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</si>
  <si>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</si>
  <si>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</si>
  <si>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</si>
  <si>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</si>
  <si>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</si>
  <si>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</si>
  <si>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</si>
  <si>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</si>
  <si>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Viêm não vi rút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</si>
  <si>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</si>
  <si>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</si>
  <si>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</si>
  <si>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</si>
  <si>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</si>
  <si>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</si>
  <si>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</si>
  <si>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</si>
  <si>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</si>
  <si>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</si>
  <si>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</si>
  <si>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</si>
  <si>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 xml:space="preserve"> DA PHÒNG CHỐNG BỆNH SỐT RÉT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</si>
  <si>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</si>
  <si>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</si>
  <si>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</si>
  <si>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</si>
  <si>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</si>
  <si>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</si>
  <si>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</si>
  <si>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</si>
  <si>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</si>
  <si>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</si>
  <si>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DA BẢO VỆ SK TÂM THẦN CỘNG ĐỒNG</t>
  </si>
  <si>
    <t>Quản lý BN tâm thần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</si>
  <si>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</si>
  <si>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</si>
  <si>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</si>
  <si>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</si>
  <si>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</si>
  <si>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</si>
  <si>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</si>
  <si>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</si>
  <si>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Phòng chống ARI (nhiễm khuẩn hô hấp cấp tính TE)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</si>
  <si>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</si>
  <si>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</si>
  <si>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</si>
  <si>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</si>
  <si>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</si>
  <si>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</si>
  <si>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</si>
  <si>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</si>
  <si>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</si>
  <si>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Nữ</t>
  </si>
  <si>
    <t>Viêm não Nhật Bản B mũi 1+2</t>
  </si>
  <si>
    <t xml:space="preserve">Tiêm DTP bổ sung cho trẻ 18 tháng tuổi </t>
  </si>
  <si>
    <t>VII</t>
  </si>
  <si>
    <t>Tập huấn chuyên môn</t>
  </si>
  <si>
    <t>Xã</t>
  </si>
  <si>
    <t>Cơ sở</t>
  </si>
  <si>
    <t>IX</t>
  </si>
  <si>
    <t>Tỷ lệ suy dinh dưỡng trẻ em dưới 5 tuổi</t>
  </si>
  <si>
    <t xml:space="preserve">Số trẻ 6-36 tháng uống Vitamin A </t>
  </si>
  <si>
    <t>X</t>
  </si>
  <si>
    <t>Mẫu</t>
  </si>
  <si>
    <t>XI</t>
  </si>
  <si>
    <t>Lượt</t>
  </si>
  <si>
    <t>XII</t>
  </si>
  <si>
    <t>Y TẾ TRƯỜNG HỌC - NHA HỌC ĐƯỜNG</t>
  </si>
  <si>
    <t xml:space="preserve">Phòng </t>
  </si>
  <si>
    <t>HS</t>
  </si>
  <si>
    <t>XIII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</si>
  <si>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</si>
  <si>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</si>
  <si>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</si>
  <si>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</si>
  <si>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 CHƯƠNG TRÌNH ATVSTP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</si>
  <si>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</si>
  <si>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</si>
  <si>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</si>
  <si>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>Người/lớp</t>
  </si>
  <si>
    <t xml:space="preserve">Tổng số vụ ngộ độc </t>
  </si>
  <si>
    <t>Tổng số người ngộ độc TP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</si>
  <si>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</si>
  <si>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</si>
  <si>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</si>
  <si>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</si>
  <si>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</si>
  <si>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CHƯƠNG TRÌNH MỤC TIÊU KHHGĐ</t>
  </si>
  <si>
    <t>Giảm tỷ suất sinh thô so với năm trước</t>
  </si>
  <si>
    <t xml:space="preserve">Tỷ lệ áp dụng BPTT hiện đại </t>
  </si>
  <si>
    <t xml:space="preserve">Người </t>
  </si>
  <si>
    <t xml:space="preserve">TRUNG TÂM GIÁM ĐỊNH Y KHOA </t>
  </si>
  <si>
    <t>Tổng số giám định đối tượng:</t>
  </si>
  <si>
    <t xml:space="preserve">Tổng số lần khám bệnh 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</si>
  <si>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</si>
  <si>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</si>
  <si>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</si>
  <si>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</si>
  <si>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>TS Bệnh nhân điều trị nội trú</t>
  </si>
  <si>
    <t xml:space="preserve">TS Ngày điều trị nội trú </t>
  </si>
  <si>
    <t xml:space="preserve">TS Bệnh nhân điều trị ngoại trú </t>
  </si>
  <si>
    <t xml:space="preserve">Tổng số bệnh nhân chuyển tuyến </t>
  </si>
  <si>
    <t>Tổng số bệnh nhân chết tại BV</t>
  </si>
  <si>
    <t xml:space="preserve">Tổng số lần xét nghiệm </t>
  </si>
  <si>
    <t>Tổng số lần chụp điện (X quang )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</si>
  <si>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</si>
  <si>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</si>
  <si>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</si>
  <si>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</si>
  <si>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</si>
  <si>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</si>
  <si>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</si>
  <si>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</si>
  <si>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</si>
  <si>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 xml:space="preserve">TS Khám </t>
  </si>
  <si>
    <t>Điều trị 
Nội trú</t>
  </si>
  <si>
    <t>Dùng thuốc Nam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</si>
  <si>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</si>
  <si>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</si>
  <si>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</si>
  <si>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</si>
  <si>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- Khám tai nạn lao động:</t>
  </si>
  <si>
    <t xml:space="preserve"> - Giám định chất độc hoá học: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</si>
  <si>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</si>
  <si>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</si>
  <si>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</si>
  <si>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</si>
  <si>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</si>
  <si>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</si>
  <si>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</si>
  <si>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</si>
  <si>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</si>
  <si>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</si>
  <si>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</si>
  <si>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</si>
  <si>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</si>
  <si>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</si>
  <si>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</si>
  <si>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</si>
  <si>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</si>
  <si>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>Tổng số người chết ngộ độc TP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</si>
  <si>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</si>
  <si>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</si>
  <si>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</si>
  <si>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</si>
  <si>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</si>
  <si>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</si>
  <si>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</si>
  <si>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</si>
  <si>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</si>
  <si>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</si>
  <si>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</si>
  <si>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</si>
  <si>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</si>
  <si>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</si>
  <si>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</si>
  <si>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</si>
  <si>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</si>
  <si>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</si>
  <si>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</si>
  <si>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</si>
  <si>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</si>
  <si>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</si>
  <si>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</si>
  <si>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</si>
  <si>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</si>
  <si>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>Bệnh viện ĐKKV Kim Xuyên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</si>
  <si>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</si>
  <si>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</si>
  <si>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</si>
  <si>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</si>
  <si>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tỷ lệ phụ nữ khám thai &gt; 3 lần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</si>
  <si>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</si>
  <si>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</si>
  <si>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</si>
  <si>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</si>
  <si>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</si>
  <si>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</si>
  <si>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</si>
  <si>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</si>
  <si>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</si>
  <si>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</si>
  <si>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</si>
  <si>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</si>
  <si>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</si>
  <si>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</si>
  <si>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</si>
  <si>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</si>
  <si>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</si>
  <si>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</si>
  <si>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</si>
  <si>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</si>
  <si>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</si>
  <si>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</si>
  <si>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</si>
  <si>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</si>
  <si>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</si>
  <si>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</si>
  <si>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</si>
  <si>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</si>
  <si>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</si>
  <si>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</si>
  <si>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</si>
  <si>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</si>
  <si>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</si>
  <si>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>Hoạt động Phòng Nha học đường</t>
  </si>
  <si>
    <t xml:space="preserve"> - Thương binh </t>
  </si>
  <si>
    <t xml:space="preserve">BV ĐK tỉnh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</si>
  <si>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</si>
  <si>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</si>
  <si>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</si>
  <si>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</si>
  <si>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</si>
  <si>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</si>
  <si>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</si>
  <si>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</si>
  <si>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</si>
  <si>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</si>
  <si>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</si>
  <si>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</si>
  <si>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</si>
  <si>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</si>
  <si>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</si>
  <si>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</si>
  <si>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</si>
  <si>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</si>
  <si>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</si>
  <si>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</si>
  <si>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</si>
  <si>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</si>
  <si>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</si>
  <si>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</si>
  <si>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</si>
  <si>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</si>
  <si>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</si>
  <si>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</si>
  <si>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</si>
  <si>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</si>
  <si>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</si>
  <si>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</si>
  <si>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</si>
  <si>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</si>
  <si>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</si>
  <si>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</si>
  <si>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</si>
  <si>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</si>
  <si>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</si>
  <si>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</si>
  <si>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</si>
  <si>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</si>
  <si>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</si>
  <si>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</si>
  <si>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</si>
  <si>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</si>
  <si>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</si>
  <si>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</si>
  <si>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</si>
  <si>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</si>
  <si>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</si>
  <si>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</si>
  <si>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</si>
  <si>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</si>
  <si>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</si>
  <si>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</si>
  <si>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</si>
  <si>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</si>
  <si>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</si>
  <si>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</si>
  <si>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</si>
  <si>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</si>
  <si>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</si>
  <si>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</si>
  <si>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</si>
  <si>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</si>
  <si>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</si>
  <si>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</si>
  <si>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</si>
  <si>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</si>
  <si>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</si>
  <si>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</si>
  <si>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</si>
  <si>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</si>
  <si>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</si>
  <si>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</si>
  <si>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</si>
  <si>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</si>
  <si>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</si>
  <si>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</si>
  <si>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</si>
  <si>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</si>
  <si>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</si>
  <si>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</si>
  <si>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</si>
  <si>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</si>
  <si>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</si>
  <si>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</si>
  <si>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</si>
  <si>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</si>
  <si>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</si>
  <si>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</si>
  <si>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</si>
  <si>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</si>
  <si>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</si>
  <si>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</si>
  <si>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</si>
  <si>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</si>
  <si>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</si>
  <si>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</si>
  <si>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</si>
  <si>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</si>
  <si>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</si>
  <si>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</si>
  <si>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</si>
  <si>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</si>
  <si>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</si>
  <si>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</si>
  <si>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</si>
  <si>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</si>
  <si>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</si>
  <si>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</si>
  <si>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Số bà mẹ sau sinh uống Vitamin A 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</si>
  <si>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</si>
  <si>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</si>
  <si>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</si>
  <si>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</si>
  <si>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</si>
  <si>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</si>
  <si>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</si>
  <si>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>XIV</t>
  </si>
  <si>
    <t xml:space="preserve">TRUNG TÂM GIÁM ĐỊNH PHÁP Y </t>
  </si>
  <si>
    <t xml:space="preserve">Tổng số trường hợp giám định </t>
  </si>
  <si>
    <t xml:space="preserve">Giám định tổn hại sức khỏe </t>
  </si>
  <si>
    <t>Giám định tử thi</t>
  </si>
  <si>
    <t xml:space="preserve">- Chết tai nạn giao thông </t>
  </si>
  <si>
    <t>- Chết do bệnh</t>
  </si>
  <si>
    <t xml:space="preserve">Vụ </t>
  </si>
  <si>
    <t xml:space="preserve">Giám định pháp y tình dục </t>
  </si>
  <si>
    <t>Nguyên nhân khác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</si>
  <si>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</si>
  <si>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</si>
  <si>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</si>
  <si>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</si>
  <si>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 xml:space="preserve">Số điểm QL cấp thuốc tâm thần ngoại trú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</si>
  <si>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</si>
  <si>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</si>
  <si>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</si>
  <si>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</si>
  <si>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</si>
  <si>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</si>
  <si>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</si>
  <si>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</si>
  <si>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</si>
  <si>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</si>
  <si>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</si>
  <si>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</si>
  <si>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H.Hàm Yên</t>
  </si>
  <si>
    <t>Độ tuổi NKT 
PHCN tại cộng đồng</t>
  </si>
  <si>
    <t>Số NKT được
 quản lý</t>
  </si>
  <si>
    <t xml:space="preserve">Tay chân miệng </t>
  </si>
  <si>
    <t>6t ttyt lb</t>
  </si>
  <si>
    <t>Số PHCN quý trước chuyển sang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</si>
  <si>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</si>
  <si>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</si>
  <si>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</si>
  <si>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</si>
  <si>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</si>
  <si>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</si>
  <si>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</si>
  <si>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</si>
  <si>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</si>
  <si>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</si>
  <si>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</si>
  <si>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</si>
  <si>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</si>
  <si>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</si>
  <si>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</si>
  <si>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</si>
  <si>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</si>
  <si>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</si>
  <si>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</si>
  <si>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</si>
  <si>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</si>
  <si>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</si>
  <si>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</si>
  <si>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</si>
  <si>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</si>
  <si>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</si>
  <si>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</si>
  <si>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</si>
  <si>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</si>
  <si>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</si>
  <si>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</si>
  <si>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</si>
  <si>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</si>
  <si>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</si>
  <si>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</si>
  <si>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</si>
  <si>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</si>
  <si>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</si>
  <si>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</si>
  <si>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khám thai &gt; 3 lần</t>
  </si>
  <si>
    <t>TS PN có thai</t>
  </si>
  <si>
    <t xml:space="preserve">tlgiảm sinh </t>
  </si>
  <si>
    <t xml:space="preserve">Sốt phát ban (rubeon) </t>
  </si>
  <si>
    <t>Sởi (nghi )</t>
  </si>
  <si>
    <r>
      <t>Tiêm UV</t>
    </r>
    <r>
      <rPr>
        <vertAlign val="subscript"/>
        <sz val="11"/>
        <rFont val=".VnTime"/>
        <family val="1"/>
      </rPr>
      <t>2</t>
    </r>
    <r>
      <rPr>
        <vertAlign val="superscript"/>
        <sz val="11"/>
        <rFont val=".VnTime"/>
        <family val="1"/>
      </rPr>
      <t>+</t>
    </r>
    <r>
      <rPr>
        <sz val="11"/>
        <rFont val=".VnTime"/>
        <family val="1"/>
      </rPr>
      <t xml:space="preserve"> cho nữ 15 + 16 tuổi</t>
    </r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</si>
  <si>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</si>
  <si>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</si>
  <si>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</si>
  <si>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</si>
  <si>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</si>
  <si>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</si>
  <si>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</si>
  <si>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</si>
  <si>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</si>
  <si>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</si>
  <si>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</si>
  <si>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</si>
  <si>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</si>
  <si>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</si>
  <si>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>Tiêm vác xin Sởi - Rubella
cho trẻ 18 tháng tuổi</t>
  </si>
  <si>
    <t xml:space="preserve">Triệt sản mới </t>
  </si>
  <si>
    <t>Phụ lục 2</t>
  </si>
  <si>
    <t xml:space="preserve">Tiêm Vacsin Sởi - Rubella cho trẻ 18 tháng tuổi </t>
  </si>
  <si>
    <t xml:space="preserve">Chữ xanh 
đã làm </t>
  </si>
  <si>
    <t xml:space="preserve">Khám và chăm sóc răng miệng cho HS tiểu học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</si>
  <si>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</si>
  <si>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</si>
  <si>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</si>
  <si>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</si>
  <si>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</si>
  <si>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</si>
  <si>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</si>
  <si>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</si>
  <si>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</si>
  <si>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</si>
  <si>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</si>
  <si>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</si>
  <si>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</si>
  <si>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</si>
  <si>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</si>
  <si>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</si>
  <si>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</si>
  <si>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</si>
  <si>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</si>
  <si>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</si>
  <si>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</si>
  <si>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</si>
  <si>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</si>
  <si>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</si>
  <si>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</si>
  <si>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</si>
  <si>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</si>
  <si>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</si>
  <si>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</si>
  <si>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</si>
  <si>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</si>
  <si>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</si>
  <si>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</si>
  <si>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</si>
  <si>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</si>
  <si>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</si>
  <si>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</si>
  <si>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</si>
  <si>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</si>
  <si>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</si>
  <si>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</si>
  <si>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</si>
  <si>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</si>
  <si>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 xml:space="preserve"> Yên
 Sơn</t>
  </si>
  <si>
    <t xml:space="preserve">Sơn
 Dương </t>
  </si>
  <si>
    <t>THỜI GIAN THỰC HIỆN CHẾ ĐỘ BÁO CÁO 6 THÁNG 2018</t>
  </si>
  <si>
    <t xml:space="preserve">TS PN đẻ chăm sóc tuần đầu sau sinh  </t>
  </si>
  <si>
    <t>Tỷ lệ bao phủ BHYT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</si>
  <si>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</si>
  <si>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</si>
  <si>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</si>
  <si>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</si>
  <si>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</si>
  <si>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</si>
  <si>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</si>
  <si>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</si>
  <si>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</si>
  <si>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</si>
  <si>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</si>
  <si>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</si>
  <si>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</si>
  <si>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</si>
  <si>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</si>
  <si>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r>
      <rPr>
        <sz val="11"/>
        <color indexed="12"/>
        <rFont val="Times New Roman"/>
        <family val="1"/>
      </rPr>
      <t>Tiêm vác xin DPT</t>
    </r>
    <r>
      <rPr>
        <sz val="11"/>
        <color indexed="12"/>
        <rFont val=".VnArial Narrow"/>
        <family val="2"/>
      </rPr>
      <t xml:space="preserve"> </t>
    </r>
    <r>
      <rPr>
        <sz val="11"/>
        <color indexed="12"/>
        <rFont val="Times New Roman"/>
        <family val="1"/>
      </rPr>
      <t>bổ sung 
cho trẻ 18 tháng tuổi</t>
    </r>
  </si>
  <si>
    <r>
      <t>Giám sát các CTCN dưới 1000m</t>
    </r>
    <r>
      <rPr>
        <vertAlign val="superscript"/>
        <sz val="9.5"/>
        <color indexed="12"/>
        <rFont val="Times New Roman"/>
        <family val="1"/>
      </rPr>
      <t>3</t>
    </r>
    <r>
      <rPr>
        <sz val="9.5"/>
        <color indexed="12"/>
        <rFont val="Times New Roman"/>
        <family val="1"/>
      </rPr>
      <t xml:space="preserve">/ngày/ đêm  </t>
    </r>
  </si>
  <si>
    <t>Điều tra tỷ lệ SDD trẻ &lt;6 tuổi (30 cụm)</t>
  </si>
  <si>
    <t>Bệnh viện PH chức năng Hương Sen</t>
  </si>
  <si>
    <t>BVĐKKV Kim Xuyên</t>
  </si>
  <si>
    <t xml:space="preserve">BVĐKKV ATK </t>
  </si>
  <si>
    <t>BVĐKKV Yên Hoa</t>
  </si>
  <si>
    <t>BV Phổi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</si>
  <si>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</si>
  <si>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</si>
  <si>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</si>
  <si>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</si>
  <si>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</si>
  <si>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</si>
  <si>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</si>
  <si>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</si>
  <si>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</si>
  <si>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</si>
  <si>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r>
      <t>%</t>
    </r>
    <r>
      <rPr>
        <sz val="10"/>
        <rFont val=".VnTime"/>
        <family val="2"/>
      </rPr>
      <t>o</t>
    </r>
  </si>
  <si>
    <t>&lt;10</t>
  </si>
  <si>
    <t>KH 2019</t>
  </si>
  <si>
    <t xml:space="preserve">KH 2019 SYT giao 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</si>
  <si>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</si>
  <si>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</si>
  <si>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</si>
  <si>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</si>
  <si>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</si>
  <si>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</si>
  <si>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</si>
  <si>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</si>
  <si>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</si>
  <si>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</si>
  <si>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</si>
  <si>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</si>
  <si>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</si>
  <si>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</si>
  <si>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</si>
  <si>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 BV Phổi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</si>
  <si>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</si>
  <si>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</si>
  <si>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</si>
  <si>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</si>
  <si>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</si>
  <si>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Kiểm tra VSMT
 công cộng </t>
  </si>
  <si>
    <t xml:space="preserve"> + 02. Vi Thị Hơn  (sinh năm 1939), thôn Đồng Quân, xã Thắng Quân - h.Yên Sơn, tử vong ngày 01/6/2019. BN không tiêm vacsxin, huyết thanh phòng dại</t>
  </si>
  <si>
    <t xml:space="preserve"> + 01. Bàng Đức Thiện (sinh năm 20/9/2010), thôn Làng Cả, TT Sơn Dương - h.Sơn Dương, tử vong ngày 14/1/2019. BN không tiêm vacsxin, huyết thanh phòng dại</t>
  </si>
  <si>
    <t xml:space="preserve"> + 03. Vũ Xuân Thạch (sinh năm 1958), thôn Đô Thượng 4, xã Xuân Vân - h.Yên Sơn, tử vong ngày 21/6/2019. BN không tiêm vacsxin, huyết thanh phòng dại</t>
  </si>
  <si>
    <t xml:space="preserve">     Tử vong dại: </t>
  </si>
  <si>
    <t xml:space="preserve"> + 01. Sùng Seo Chinh. Sinh 7/5/2019. Địa chỉ: xã Kim Quan, h. Yên Sơn. Phát hiện 10/5/2019. Tử vong 15/5/2019. Mẹ Lý Thị Giáng. Dân tộc Mông, đã tiêm 5 mũi uốn ván. </t>
  </si>
  <si>
    <t xml:space="preserve">     Tử vong uốn ván sơ sinh</t>
  </si>
  <si>
    <r>
      <rPr>
        <b/>
        <i/>
        <sz val="11.5"/>
        <color indexed="12"/>
        <rFont val="Times New Roman"/>
        <family val="1"/>
      </rPr>
      <t>Ghi chú</t>
    </r>
    <r>
      <rPr>
        <sz val="11.5"/>
        <color indexed="12"/>
        <rFont val="Times New Roman"/>
        <family val="1"/>
      </rPr>
      <t>: ( M: số mắc, C: số chết)</t>
    </r>
  </si>
  <si>
    <t xml:space="preserve">xanh dã làm </t>
  </si>
  <si>
    <r>
      <t>CX SD giường bệnh :</t>
    </r>
    <r>
      <rPr>
        <sz val="9.5"/>
        <color indexed="12"/>
        <rFont val="Times New Roman"/>
        <family val="1"/>
      </rPr>
      <t xml:space="preserve"> (%)</t>
    </r>
  </si>
  <si>
    <t xml:space="preserve">Số người khám tại thôn trọng điểm </t>
  </si>
  <si>
    <t xml:space="preserve"> - Giường BV đa khoa khu vực huyện</t>
  </si>
  <si>
    <t>Tỷ lệ TE dưới 5 tuổi suy dinh dưỡng thể gầy còm (cân nặng/tuổi)</t>
  </si>
  <si>
    <t xml:space="preserve"> Tỷ lệ trẻ em dưới 5 tuổi suy dinh dưỡng thể gầy còm (chiều cao/tuổi)</t>
  </si>
  <si>
    <t>Lượt người</t>
  </si>
  <si>
    <t>So sánh TH
/KH</t>
  </si>
  <si>
    <t>KẾT QUẢ KHÁM CHỮA BỆNH CHO ĐỐI TƯỢNG CHÍNH SÁCH 12 THÁNG NĂM 2019</t>
  </si>
  <si>
    <t>TTYT  Hàm Yên</t>
  </si>
  <si>
    <t>TTYT  Na Hang</t>
  </si>
  <si>
    <t xml:space="preserve">TTYT Lâm Bình </t>
  </si>
  <si>
    <t>TTYT Chiêm Hoá</t>
  </si>
  <si>
    <t>TTYT Yên Sơn</t>
  </si>
  <si>
    <t xml:space="preserve">TTYT Sơn Dương </t>
  </si>
  <si>
    <t xml:space="preserve">Trại giam Quyết Tiến </t>
  </si>
  <si>
    <t>TS PN đẻ được CBYT đỡ</t>
  </si>
  <si>
    <t>PK TTKSBT</t>
  </si>
  <si>
    <t xml:space="preserve">TS trẻ sơ sinh 
được cân </t>
  </si>
  <si>
    <t>Tại tỉnh( GS Labo mối nguy)</t>
  </si>
  <si>
    <t>Trung tâm y tế huyện</t>
  </si>
  <si>
    <t>Số NKT được khám SK năm 2019</t>
  </si>
  <si>
    <t>Tiến độ thực hiện năm 2020</t>
  </si>
  <si>
    <t>Kế hoạch 2019 (Theo QĐ số  468/QĐ-UBND)</t>
  </si>
  <si>
    <t>So sánh TH với cùng kỳ 2019</t>
  </si>
  <si>
    <t xml:space="preserve"> - Trung tâm huyện</t>
  </si>
  <si>
    <t>TTYT</t>
  </si>
  <si>
    <t xml:space="preserve"> - Bệnh viện đa khoa khu vực huyện</t>
  </si>
  <si>
    <t xml:space="preserve"> - Giường TTYT huyện </t>
  </si>
  <si>
    <t xml:space="preserve">Đánh giá cuối năm </t>
  </si>
  <si>
    <t>KH 2020</t>
  </si>
  <si>
    <t xml:space="preserve">TS giường BVĐK khu vực huyện </t>
  </si>
  <si>
    <t>KH 2020
(Trẻ)</t>
  </si>
  <si>
    <t>KH 2020
(Bà mẹ)</t>
  </si>
  <si>
    <r>
      <t xml:space="preserve">KH 2020 </t>
    </r>
    <r>
      <rPr>
        <i/>
        <sz val="10"/>
        <color indexed="12"/>
        <rFont val="Times New Roman"/>
        <family val="1"/>
      </rPr>
      <t>(Mẫu)</t>
    </r>
  </si>
  <si>
    <t xml:space="preserve">H.Sơn Dương </t>
  </si>
  <si>
    <t>Viêm gan vi rút B</t>
  </si>
  <si>
    <t>Viêm gan vi rút A</t>
  </si>
  <si>
    <t>KH
2020</t>
  </si>
  <si>
    <t>TT Kiểm soát BT</t>
  </si>
  <si>
    <t>KH 
2020</t>
  </si>
  <si>
    <t>PK-TTKSBT</t>
  </si>
  <si>
    <t>Tắc mạch ối</t>
  </si>
  <si>
    <t>BV Đa khoa Phương Bắc</t>
  </si>
  <si>
    <t>Tổng số NKT PHCN trong quý</t>
  </si>
  <si>
    <t>KH 
2020 (mẫu)</t>
  </si>
  <si>
    <t xml:space="preserve"> Dự kiến  2020
 (vụ )</t>
  </si>
  <si>
    <t>KH 
2020
 (cơ sở)</t>
  </si>
  <si>
    <t>KH 
2020 (lượt)</t>
  </si>
  <si>
    <t>Thai 38 tuần</t>
  </si>
  <si>
    <t xml:space="preserve">Trung trực, huyện Yên Sơn </t>
  </si>
  <si>
    <t xml:space="preserve">Tính 12 tháng 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</si>
  <si>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</si>
  <si>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</si>
  <si>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</si>
  <si>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</si>
  <si>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</si>
  <si>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</si>
  <si>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</si>
  <si>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 xml:space="preserve">Thưực hiện mới các biện pháp tránh thai hiện đại </t>
  </si>
  <si>
    <t>Thuốc tiêm tránh thai</t>
  </si>
  <si>
    <t>Uốn ván khác</t>
  </si>
  <si>
    <t>Uốn ván
 sơ sinh</t>
  </si>
  <si>
    <t>Hoàng Thị Sỹ</t>
  </si>
  <si>
    <t xml:space="preserve">Quảng Tân, Yên Lâm, huyện Hàm Yên </t>
  </si>
  <si>
    <t>Hoàng Thị Nga</t>
  </si>
  <si>
    <t>Nhiễm trùng Huyết</t>
  </si>
  <si>
    <t>BVĐK Tuyên Quang</t>
  </si>
  <si>
    <t>Thai 39 tuần</t>
  </si>
  <si>
    <t>405/8</t>
  </si>
  <si>
    <t>Tổng số ca chết mẹ (TT Kiểm soát bệnh tật BC)</t>
  </si>
  <si>
    <t>KẾT QUẢ THỰC HIỆN MỘT SỐ CHỈ TIÊU PHÁT TRIỂN SỰ NGHIỆP VĂN HÓA- XÃ HỘI 
9 THÁNG NĂM 2020 (Theo Quyết định số 468/QĐ-UBND ngày 16/12/2019 của UBND tỉnh)</t>
  </si>
  <si>
    <t>Thực hiện 9 tháng năm 2019</t>
  </si>
  <si>
    <t xml:space="preserve">Thực hiện </t>
  </si>
  <si>
    <t>Lũy kế từ đầu năm
 đến tháng</t>
  </si>
  <si>
    <t>Thực hiện tháng 9</t>
  </si>
  <si>
    <t xml:space="preserve">Thực hiện 9 tháng </t>
  </si>
  <si>
    <t>TH/ KH
(=8/7)
(%)</t>
  </si>
  <si>
    <t xml:space="preserve">Số Trạm Y tế xã/phường có bác sỹ            </t>
  </si>
  <si>
    <t>TH 9 tháng năm 2020</t>
  </si>
  <si>
    <t>TH 9 tháng năm 2019</t>
  </si>
  <si>
    <t>CÔNG TÁC ĐIỀU TRỊ 9 THÁNG NĂM 2020</t>
  </si>
  <si>
    <t>DỰ ÁN BẢO VỆ SỨC KHỎE TÂM THẦN CỘNG ĐỒNG 9 THÁNG NĂM 2020</t>
  </si>
  <si>
    <r>
      <t xml:space="preserve"> DỰ ÁN BẢO VỆ SỨC KHỎE TÂM THẦN CỘNG ĐỒNG 9 THÁNG NĂM 2020
</t>
    </r>
    <r>
      <rPr>
        <i/>
        <sz val="16"/>
        <rFont val="Times New Roman"/>
        <family val="1"/>
      </rPr>
      <t>(Tiếp theo)</t>
    </r>
  </si>
  <si>
    <t>DỰ ÁN PHÒNG CHỐNG LAO 9 THÁNG NĂM 2020</t>
  </si>
  <si>
    <t>CHƯƠNG TRÌNH ARI 9 THÁNG NĂM 2020</t>
  </si>
  <si>
    <t>DỰ ÁN ĐẢM BẢO CHẤT LƯỢNG VỆ SINH AN TOÀN THỰC PHẨM 9 THÁNG NĂM 2020</t>
  </si>
  <si>
    <t>BÁO CÁO CÔNG TÁC PHÒNG CHỐNG HIV/AIDS 9 THÁNG NĂM 2020</t>
  </si>
  <si>
    <t>BÁO CÁO CÔNG TÁC PHCN- DVCĐ 9 THÁNG NĂM 2020</t>
  </si>
  <si>
    <t>DỰ ÁN TIÊM CHỦNG MỞ RỘNG 9 THÁNG NĂM 2020</t>
  </si>
  <si>
    <r>
      <t xml:space="preserve">Khám và ĐT Y học Dân tộc,
 Dùng thuốc Nam 
</t>
    </r>
    <r>
      <rPr>
        <i/>
        <sz val="11"/>
        <color indexed="12"/>
        <rFont val="Times New Roman"/>
        <family val="1"/>
      </rPr>
      <t>(từ 01/01/2020 đến 30/9/2020)</t>
    </r>
  </si>
  <si>
    <t xml:space="preserve">BV
Đa Khoa
tỉnh  </t>
  </si>
  <si>
    <t>TH
9 tháng</t>
  </si>
  <si>
    <t xml:space="preserve">TH 9 tháng </t>
  </si>
  <si>
    <t>HIV 
Phát hiện tháng 9</t>
  </si>
  <si>
    <t xml:space="preserve">HIV 
Phát hiện 
9 tháng </t>
  </si>
  <si>
    <t>Tử vong tháng 9</t>
  </si>
  <si>
    <t xml:space="preserve">Tử vong 
9 tháng </t>
  </si>
  <si>
    <t>BN mới điều trị tháng 9</t>
  </si>
  <si>
    <t xml:space="preserve">BN mới 
điều trị 
9 tháng </t>
  </si>
  <si>
    <t>Số mới đưa vào quý III</t>
  </si>
  <si>
    <t>Chuyển quý IV/2020</t>
  </si>
  <si>
    <t>TH 9 Tháng</t>
  </si>
  <si>
    <t>KẾT QUẢ THỰC HIỆN CHƯƠNG TRÌNH BVSKBM 9 THÁNG NĂM 2020</t>
  </si>
  <si>
    <t>KẾT QUẢ THỰC HIỆN CHƯƠNG TRÌNH BVSKTE 9 THÁNG NĂM 2020</t>
  </si>
  <si>
    <t xml:space="preserve"> MẮC - CHẾT DO TAI BIẾN SẢN KHOA TOÀN TỈNH 9 THÁNG NĂM 2020</t>
  </si>
  <si>
    <t xml:space="preserve"> TỬ VONG MẸ TOÀN TỈNH 9 THÁNG NĂM 2020</t>
  </si>
  <si>
    <r>
      <t xml:space="preserve">BÁO CÁO BỆNH TRUYỀN NHIỄM 9 THÁNG NĂM 2020
</t>
    </r>
    <r>
      <rPr>
        <sz val="13"/>
        <color indexed="12"/>
        <rFont val="Times New Roman"/>
        <family val="1"/>
      </rPr>
      <t>(</t>
    </r>
    <r>
      <rPr>
        <i/>
        <sz val="13"/>
        <color indexed="12"/>
        <rFont val="Times New Roman"/>
        <family val="1"/>
      </rPr>
      <t>từ 01/01/2020 đến 30/9/2020)</t>
    </r>
  </si>
  <si>
    <t>Cộng 9  tháng</t>
  </si>
  <si>
    <t>Cộng 9 tháng</t>
  </si>
  <si>
    <t>CHƯƠNG TRÌNH VỆ SINH MÔI TRƯỜNG 9 THÁNG NĂM 2020</t>
  </si>
  <si>
    <t>Xử lý rác thải hợp vệ sinh</t>
  </si>
  <si>
    <t>- Nguồn số liệu báo cáo 9 tháng năm 2020 - Trung tâm Kiểm soát bệnh tật thực hiện</t>
  </si>
  <si>
    <t xml:space="preserve">- Nguồn số liệu báo cáo 9 tháng năm 2020 - Trung tâm Kiểm soát bệnh tật thực hiện </t>
  </si>
  <si>
    <t>350/7</t>
  </si>
  <si>
    <r>
      <t>Điều trị mới trong  9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  <charset val="163"/>
      </rPr>
      <t xml:space="preserve"> tháng </t>
    </r>
  </si>
  <si>
    <t>Thực hiện
9 tháng 2019</t>
  </si>
  <si>
    <t>Thực hiện
9 tháng 2020</t>
  </si>
  <si>
    <t>KẾT QUẢ THỰC HIỆN CÔNG TÁC Y TẾ 9 THÁNG NĂM 2020</t>
  </si>
  <si>
    <t>TS BN lao được quản lý, điều trị</t>
  </si>
  <si>
    <t>Tổng số BN lao được
quản lý và  điều trị</t>
  </si>
  <si>
    <t xml:space="preserve"> Ca (+) 9 tháng </t>
  </si>
  <si>
    <t>(Kèm theo Báo cáo số             /BC-SYT ngày            / 10/2020 của Sở Y tế)</t>
  </si>
  <si>
    <t xml:space="preserve">TS ca tiểu phẫu +Thủ thuật </t>
  </si>
  <si>
    <t>Tên huyện</t>
  </si>
  <si>
    <t>Thực hiện năm 2019</t>
  </si>
  <si>
    <t>Duy trì</t>
  </si>
  <si>
    <t>Đạt mới</t>
  </si>
  <si>
    <t xml:space="preserve">Số xã </t>
  </si>
  <si>
    <t>Tỷ lệ</t>
  </si>
  <si>
    <t>Thành phố</t>
  </si>
  <si>
    <t>Yên Sơn</t>
  </si>
  <si>
    <t>Cộng toàn tỉnh</t>
  </si>
  <si>
    <t xml:space="preserve">Tổng  số xã </t>
  </si>
  <si>
    <t>Dự kiến năm 2020</t>
  </si>
  <si>
    <t>Cộng toàn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</si>
</sst>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;[Red]0"/>
    <numFmt numFmtId="170" formatCode="0.000"/>
    <numFmt numFmtId="171" formatCode="0.0%"/>
  </numFmts>
  <fonts count="304" x14ac:knownFonts="1">
    <font>
      <sz val="12"/>
      <name val=".VnTime"/>
    </font>
    <font>
      <sz val="12"/>
      <name val=".VnTime"/>
      <family val="2"/>
    </font>
    <font>
      <b/>
      <sz val="14"/>
      <name val=".VnTimeH"/>
      <family val="2"/>
    </font>
    <font>
      <sz val="16"/>
      <name val=".VnTimeH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6"/>
      <name val=".VnTime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b/>
      <sz val="24"/>
      <name val=".VnTimeH"/>
      <family val="2"/>
    </font>
    <font>
      <b/>
      <i/>
      <sz val="16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sz val="14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.VnTime"/>
      <family val="2"/>
    </font>
    <font>
      <sz val="12"/>
      <name val=".VnTime"/>
      <family val="2"/>
    </font>
    <font>
      <b/>
      <sz val="14"/>
      <name val="Times New Roman"/>
      <family val="1"/>
      <charset val="163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b/>
      <sz val="18"/>
      <name val=".VnTime"/>
      <family val="2"/>
    </font>
    <font>
      <i/>
      <sz val="14"/>
      <name val=".VnTime"/>
      <family val="2"/>
    </font>
    <font>
      <b/>
      <sz val="13"/>
      <name val=".VnArial Narrow"/>
      <family val="2"/>
    </font>
    <font>
      <sz val="13"/>
      <name val=".VnTime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b/>
      <sz val="13"/>
      <color indexed="12"/>
      <name val=".VnArial Narrow"/>
      <family val="2"/>
    </font>
    <font>
      <sz val="13"/>
      <name val="Times New Roman"/>
      <family val="1"/>
    </font>
    <font>
      <b/>
      <sz val="13"/>
      <name val=".VnTimeH"/>
      <family val="2"/>
    </font>
    <font>
      <sz val="11"/>
      <name val=".VnTime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.VnArial Narrow"/>
      <family val="2"/>
    </font>
    <font>
      <sz val="12"/>
      <color indexed="8"/>
      <name val=".VnArial NarrowH"/>
      <family val="2"/>
    </font>
    <font>
      <sz val="13"/>
      <color indexed="8"/>
      <name val=".VnArial Narrow"/>
      <family val="2"/>
    </font>
    <font>
      <b/>
      <sz val="12"/>
      <color indexed="8"/>
      <name val=".VnArial Narrow"/>
      <family val="2"/>
    </font>
    <font>
      <b/>
      <sz val="11"/>
      <color indexed="8"/>
      <name val=".VnArial Narrow"/>
      <family val="2"/>
    </font>
    <font>
      <sz val="12"/>
      <name val=".VnTime"/>
      <family val="2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  <charset val="163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b/>
      <sz val="9"/>
      <name val=".VnTime"/>
      <family val="2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i/>
      <sz val="10.5"/>
      <name val="Times New Roman"/>
      <family val="1"/>
    </font>
    <font>
      <sz val="12"/>
      <color indexed="8"/>
      <name val="Times New Roman"/>
      <family val="1"/>
    </font>
    <font>
      <i/>
      <sz val="13"/>
      <color indexed="12"/>
      <name val="Times New Roman"/>
      <family val="1"/>
    </font>
    <font>
      <b/>
      <sz val="13"/>
      <name val=".VnTime"/>
      <family val="2"/>
    </font>
    <font>
      <sz val="11"/>
      <color indexed="8"/>
      <name val="Calibri"/>
      <family val="2"/>
    </font>
    <font>
      <i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.5"/>
      <name val="Times New Roman"/>
      <family val="1"/>
    </font>
    <font>
      <sz val="12"/>
      <name val="Times New Roman"/>
      <family val="2"/>
    </font>
    <font>
      <sz val="11"/>
      <name val="Times New Roman"/>
      <family val="1"/>
      <charset val="163"/>
    </font>
    <font>
      <sz val="10"/>
      <color indexed="8"/>
      <name val="Calibri"/>
      <family val="2"/>
    </font>
    <font>
      <sz val="11"/>
      <name val=".VnArial"/>
      <family val="2"/>
    </font>
    <font>
      <b/>
      <sz val="12"/>
      <color indexed="10"/>
      <name val=".VnTime"/>
      <family val="2"/>
    </font>
    <font>
      <b/>
      <sz val="8"/>
      <color indexed="10"/>
      <name val=".VnArial"/>
      <family val="2"/>
    </font>
    <font>
      <b/>
      <sz val="10"/>
      <color indexed="10"/>
      <name val=".VnTime"/>
      <family val="2"/>
    </font>
    <font>
      <sz val="8"/>
      <color indexed="10"/>
      <name val=".VnArial"/>
      <family val="2"/>
    </font>
    <font>
      <sz val="10"/>
      <color indexed="10"/>
      <name val=".VnTime"/>
      <family val="2"/>
    </font>
    <font>
      <i/>
      <sz val="11"/>
      <name val="Times New Roman"/>
      <family val="1"/>
    </font>
    <font>
      <vertAlign val="subscript"/>
      <sz val="11"/>
      <name val=".VnTime"/>
      <family val="1"/>
    </font>
    <font>
      <vertAlign val="superscript"/>
      <sz val="11"/>
      <name val=".VnTime"/>
      <family val="1"/>
    </font>
    <font>
      <sz val="11"/>
      <name val=".VnTime"/>
      <family val="1"/>
    </font>
    <font>
      <b/>
      <sz val="11"/>
      <name val=".VnArial"/>
      <family val="2"/>
    </font>
    <font>
      <sz val="9.5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indexed="12"/>
      <name val="Times New Roman"/>
      <family val="1"/>
      <charset val="163"/>
    </font>
    <font>
      <b/>
      <sz val="10.4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0"/>
      <name val="Times New Roman"/>
      <family val="1"/>
      <charset val="163"/>
    </font>
    <font>
      <sz val="14"/>
      <color indexed="30"/>
      <name val="Times New Roman"/>
      <family val="1"/>
    </font>
    <font>
      <vertAlign val="superscript"/>
      <sz val="9.5"/>
      <color indexed="12"/>
      <name val="Times New Roman"/>
      <family val="1"/>
    </font>
    <font>
      <sz val="10"/>
      <name val="Calibri"/>
      <family val="2"/>
    </font>
    <font>
      <i/>
      <sz val="10"/>
      <name val=".VnTime"/>
      <family val="2"/>
    </font>
    <font>
      <b/>
      <sz val="12"/>
      <name val="Times New Roman"/>
      <family val="1"/>
      <charset val="163"/>
    </font>
    <font>
      <sz val="14"/>
      <name val="Times New Roman"/>
      <family val="1"/>
      <charset val="163"/>
    </font>
    <font>
      <i/>
      <sz val="9.5"/>
      <name val="Times New Roman"/>
      <family val="1"/>
    </font>
    <font>
      <sz val="11.5"/>
      <color indexed="12"/>
      <name val="Times New Roman"/>
      <family val="1"/>
    </font>
    <font>
      <b/>
      <sz val="11.5"/>
      <name val="Times New Roman"/>
      <family val="1"/>
      <charset val="163"/>
    </font>
    <font>
      <b/>
      <i/>
      <sz val="11.5"/>
      <color indexed="12"/>
      <name val="Times New Roman"/>
      <family val="1"/>
    </font>
    <font>
      <b/>
      <sz val="9.5"/>
      <color indexed="12"/>
      <name val="Times New Roman"/>
      <family val="1"/>
    </font>
    <font>
      <i/>
      <sz val="11"/>
      <name val="Times New Roman"/>
      <family val="1"/>
      <charset val="163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b/>
      <i/>
      <sz val="13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.VnArial Narrow"/>
      <family val="2"/>
    </font>
    <font>
      <sz val="14"/>
      <color rgb="FF0000FF"/>
      <name val=".VnTime"/>
      <family val="2"/>
    </font>
    <font>
      <b/>
      <sz val="14"/>
      <color rgb="FF0000FF"/>
      <name val=".VnTime"/>
      <family val="2"/>
    </font>
    <font>
      <b/>
      <sz val="12"/>
      <color rgb="FF0000FF"/>
      <name val=".VnTimeH"/>
      <family val="2"/>
    </font>
    <font>
      <b/>
      <i/>
      <sz val="14"/>
      <color rgb="FF0000FF"/>
      <name val=".VnTime"/>
      <family val="2"/>
    </font>
    <font>
      <sz val="13"/>
      <color rgb="FF0000FF"/>
      <name val=".VnArial Narrow"/>
      <family val="2"/>
    </font>
    <font>
      <b/>
      <sz val="13"/>
      <color rgb="FF0000FF"/>
      <name val=".VnArial Narrow"/>
      <family val="2"/>
    </font>
    <font>
      <i/>
      <sz val="14"/>
      <color rgb="FF0000FF"/>
      <name val=".VnTime"/>
      <family val="2"/>
    </font>
    <font>
      <sz val="9.5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b/>
      <sz val="12"/>
      <color rgb="FF0000FF"/>
      <name val=".VnArial NarrowH"/>
      <family val="2"/>
    </font>
    <font>
      <b/>
      <sz val="13"/>
      <color rgb="FF0000FF"/>
      <name val=".VnTimeH"/>
      <family val="2"/>
    </font>
    <font>
      <b/>
      <i/>
      <sz val="12"/>
      <color rgb="FF0000FF"/>
      <name val=".VnArial Narrow"/>
      <family val="2"/>
    </font>
    <font>
      <sz val="14"/>
      <color rgb="FF0000FF"/>
      <name val=".VnArial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.VnTime"/>
      <family val="2"/>
    </font>
    <font>
      <b/>
      <sz val="14"/>
      <color rgb="FFFF0000"/>
      <name val=".VnArial Narrow"/>
      <family val="2"/>
    </font>
    <font>
      <sz val="11"/>
      <color rgb="FFFF0000"/>
      <name val=".VnArial Narrow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.VnArial Narrow"/>
      <family val="2"/>
    </font>
    <font>
      <sz val="14"/>
      <color rgb="FFFF0000"/>
      <name val=".VnArial Narrow"/>
      <family val="2"/>
    </font>
    <font>
      <sz val="11"/>
      <color rgb="FF0000FF"/>
      <name val=".VnTime"/>
      <family val="2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sz val="12"/>
      <color rgb="FFC00000"/>
      <name val=".VnTime"/>
      <family val="2"/>
    </font>
    <font>
      <b/>
      <sz val="14"/>
      <color rgb="FFC00000"/>
      <name val="Times New Roman"/>
      <family val="1"/>
    </font>
    <font>
      <b/>
      <sz val="14"/>
      <color rgb="FFFF0000"/>
      <name val=".VnTime"/>
      <family val="2"/>
    </font>
    <font>
      <b/>
      <sz val="9"/>
      <color rgb="FFFF0000"/>
      <name val=".VnTime"/>
      <family val="2"/>
    </font>
    <font>
      <sz val="9.5"/>
      <color rgb="FF0000CC"/>
      <name val="Times New Roman"/>
      <family val="1"/>
    </font>
    <font>
      <b/>
      <sz val="9"/>
      <color rgb="FF0000CC"/>
      <name val=".VnTime"/>
      <family val="2"/>
    </font>
    <font>
      <b/>
      <sz val="14"/>
      <color rgb="FF0000CC"/>
      <name val=".VnTime"/>
      <family val="2"/>
    </font>
    <font>
      <b/>
      <sz val="12"/>
      <color rgb="FF0000CC"/>
      <name val=".VnTimeH"/>
      <family val="2"/>
    </font>
    <font>
      <sz val="14"/>
      <color rgb="FF0000CC"/>
      <name val=".VnArial Narrow"/>
      <family val="2"/>
    </font>
    <font>
      <sz val="12"/>
      <color rgb="FF0000CC"/>
      <name val=".VnArial Narrow"/>
      <family val="2"/>
    </font>
    <font>
      <b/>
      <sz val="12"/>
      <color rgb="FF0000CC"/>
      <name val=".VnArial Narrow"/>
      <family val="2"/>
    </font>
    <font>
      <sz val="13"/>
      <color rgb="FF0000CC"/>
      <name val=".VnArial Narrow"/>
      <family val="2"/>
    </font>
    <font>
      <b/>
      <sz val="13"/>
      <color rgb="FF0000CC"/>
      <name val=".VnArial Narrow"/>
      <family val="2"/>
    </font>
    <font>
      <sz val="14"/>
      <color rgb="FF0000CC"/>
      <name val=".VnTime"/>
      <family val="2"/>
    </font>
    <font>
      <b/>
      <i/>
      <sz val="14"/>
      <color rgb="FF0000CC"/>
      <name val=".VnTime"/>
      <family val="2"/>
    </font>
    <font>
      <b/>
      <sz val="10"/>
      <color rgb="FF0000CC"/>
      <name val=".VnTime"/>
      <family val="2"/>
    </font>
    <font>
      <i/>
      <sz val="14"/>
      <color rgb="FF0000CC"/>
      <name val=".VnTime"/>
      <family val="2"/>
    </font>
    <font>
      <b/>
      <sz val="10"/>
      <color rgb="FF0000FF"/>
      <name val=".VnTime"/>
      <family val="2"/>
    </font>
    <font>
      <sz val="11"/>
      <color rgb="FF0000FF"/>
      <name val="Cambria"/>
      <family val="1"/>
    </font>
    <font>
      <b/>
      <sz val="9"/>
      <color rgb="FF0000FF"/>
      <name val=".VnTime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4.9989318521683403E-2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3"/>
      <color rgb="FF0000FF"/>
      <name val=".VnTime"/>
      <family val="2"/>
    </font>
    <font>
      <sz val="12"/>
      <color rgb="FF0000FF"/>
      <name val="Times New Roman"/>
      <family val="1"/>
      <charset val="163"/>
    </font>
    <font>
      <b/>
      <sz val="12"/>
      <color rgb="FF0000FF"/>
      <name val=".VnTime"/>
      <family val="2"/>
    </font>
    <font>
      <sz val="12"/>
      <color rgb="FF0000FF"/>
      <name val="Times New Roman"/>
      <family val="2"/>
    </font>
    <font>
      <sz val="12"/>
      <color rgb="FF92D050"/>
      <name val=".VnTime"/>
      <family val="2"/>
    </font>
    <font>
      <sz val="11"/>
      <color theme="0"/>
      <name val="Calibri"/>
      <family val="2"/>
    </font>
    <font>
      <sz val="13"/>
      <color rgb="FFC00000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sz val="10.5"/>
      <color theme="1" tint="4.9989318521683403E-2"/>
      <name val="Times New Roman"/>
      <family val="1"/>
    </font>
    <font>
      <b/>
      <sz val="10.5"/>
      <color theme="1" tint="4.9989318521683403E-2"/>
      <name val="Times New Roman"/>
      <family val="1"/>
    </font>
    <font>
      <i/>
      <sz val="13"/>
      <name val="Cambria"/>
      <family val="1"/>
      <charset val="163"/>
      <scheme val="major"/>
    </font>
    <font>
      <b/>
      <i/>
      <sz val="13"/>
      <name val="Cambria"/>
      <family val="1"/>
      <charset val="163"/>
      <scheme val="major"/>
    </font>
    <font>
      <b/>
      <sz val="16"/>
      <color rgb="FF0033CC"/>
      <name val="Times New Roman"/>
      <family val="1"/>
      <charset val="163"/>
    </font>
    <font>
      <i/>
      <sz val="10"/>
      <name val="Cambria"/>
      <family val="1"/>
      <charset val="163"/>
      <scheme val="major"/>
    </font>
    <font>
      <sz val="10"/>
      <name val="Cambria"/>
      <family val="1"/>
      <scheme val="major"/>
    </font>
    <font>
      <b/>
      <sz val="10"/>
      <name val="Cambria"/>
      <family val="1"/>
      <charset val="163"/>
      <scheme val="major"/>
    </font>
    <font>
      <sz val="12"/>
      <color rgb="FF0000FF"/>
      <name val=".VnArial"/>
      <family val="2"/>
    </font>
    <font>
      <sz val="11"/>
      <color rgb="FF0000FF"/>
      <name val="Cambria"/>
      <family val="1"/>
      <charset val="163"/>
      <scheme val="major"/>
    </font>
    <font>
      <sz val="10.5"/>
      <color rgb="FF0000FF"/>
      <name val="Times New Roman"/>
      <family val="2"/>
    </font>
    <font>
      <i/>
      <sz val="11"/>
      <color rgb="FF0000FF"/>
      <name val="Times New Roman"/>
      <family val="1"/>
    </font>
    <font>
      <sz val="11.5"/>
      <color rgb="FF0000FF"/>
      <name val="Times New Roman"/>
      <family val="1"/>
    </font>
    <font>
      <sz val="12"/>
      <color rgb="FFC00000"/>
      <name val="Times New Roman"/>
      <family val="1"/>
    </font>
    <font>
      <sz val="12"/>
      <color rgb="FFC00000"/>
      <name val="Cambria"/>
      <family val="1"/>
      <charset val="163"/>
      <scheme val="major"/>
    </font>
    <font>
      <i/>
      <sz val="9.5"/>
      <color rgb="FF0000FF"/>
      <name val="Times New Roman"/>
      <family val="1"/>
    </font>
    <font>
      <sz val="9.5"/>
      <name val="Cambria"/>
      <family val="1"/>
      <charset val="163"/>
      <scheme val="major"/>
    </font>
    <font>
      <sz val="10"/>
      <color rgb="FFC00000"/>
      <name val="Times New Roman"/>
      <family val="1"/>
    </font>
    <font>
      <sz val="11"/>
      <color theme="0"/>
      <name val=".VnTime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  <charset val="163"/>
    </font>
    <font>
      <b/>
      <sz val="13.5"/>
      <color rgb="FF0000FF"/>
      <name val="Times New Roman"/>
      <family val="1"/>
    </font>
    <font>
      <b/>
      <sz val="13"/>
      <color theme="1" tint="4.9989318521683403E-2"/>
      <name val="Times New Roman"/>
      <family val="1"/>
    </font>
    <font>
      <i/>
      <sz val="10"/>
      <color rgb="FF0000FF"/>
      <name val="Arial"/>
      <family val="2"/>
    </font>
    <font>
      <b/>
      <sz val="9.5"/>
      <color rgb="FF0000FF"/>
      <name val="Times New Roman"/>
      <family val="1"/>
      <charset val="163"/>
    </font>
    <font>
      <sz val="9"/>
      <color rgb="FF0000FF"/>
      <name val="Times New Roman"/>
      <family val="1"/>
      <charset val="163"/>
    </font>
    <font>
      <sz val="10"/>
      <color rgb="FF0000FF"/>
      <name val="Times New Roman"/>
      <family val="1"/>
      <charset val="163"/>
    </font>
    <font>
      <sz val="13"/>
      <name val="Cambria"/>
      <family val="1"/>
      <charset val="163"/>
      <scheme val="major"/>
    </font>
    <font>
      <b/>
      <sz val="15"/>
      <color rgb="FF0000FF"/>
      <name val="Times New Roman"/>
      <family val="1"/>
    </font>
    <font>
      <sz val="10.5"/>
      <color rgb="FF0000FF"/>
      <name val="Times New Roman"/>
      <family val="1"/>
      <charset val="163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indexed="8"/>
      <name val="Calibri"/>
      <family val="2"/>
    </font>
    <font>
      <b/>
      <sz val="11"/>
      <color rgb="FFFF0000"/>
      <name val="Times New Roman"/>
      <family val="1"/>
    </font>
    <font>
      <sz val="11.5"/>
      <color rgb="FFFF0000"/>
      <name val="Times New Roman"/>
      <family val="1"/>
    </font>
    <font>
      <sz val="8"/>
      <name val=".VnArial"/>
      <family val="2"/>
    </font>
    <font>
      <b/>
      <sz val="8"/>
      <name val=".VnArial"/>
      <family val="2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28" fillId="0" borderId="0"/>
    <xf numFmtId="0" fontId="150" fillId="0" borderId="0"/>
    <xf numFmtId="0" fontId="28" fillId="0" borderId="0"/>
    <xf numFmtId="0" fontId="1" fillId="0" borderId="0"/>
    <xf numFmtId="0" fontId="50" fillId="0" borderId="0"/>
  </cellStyleXfs>
  <cellXfs count="257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0" fontId="11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1" fillId="0" borderId="5" xfId="0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0" fillId="0" borderId="0" xfId="0" applyFont="1"/>
    <xf numFmtId="1" fontId="6" fillId="0" borderId="2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43" fillId="0" borderId="0" xfId="0" applyFont="1"/>
    <xf numFmtId="0" fontId="1" fillId="0" borderId="0" xfId="0" applyFont="1"/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left" vertical="center"/>
    </xf>
    <xf numFmtId="0" fontId="8" fillId="0" borderId="0" xfId="0" applyFont="1"/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1" fontId="23" fillId="0" borderId="2" xfId="0" applyNumberFormat="1" applyFont="1" applyBorder="1" applyAlignment="1">
      <alignment horizontal="left" vertical="center"/>
    </xf>
    <xf numFmtId="1" fontId="23" fillId="0" borderId="6" xfId="0" applyNumberFormat="1" applyFont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/>
    </xf>
    <xf numFmtId="1" fontId="41" fillId="0" borderId="0" xfId="0" applyNumberFormat="1" applyFont="1"/>
    <xf numFmtId="164" fontId="39" fillId="0" borderId="7" xfId="0" applyNumberFormat="1" applyFont="1" applyFill="1" applyBorder="1" applyAlignment="1">
      <alignment vertical="center" wrapText="1"/>
    </xf>
    <xf numFmtId="49" fontId="23" fillId="0" borderId="0" xfId="0" applyNumberFormat="1" applyFont="1"/>
    <xf numFmtId="49" fontId="23" fillId="0" borderId="0" xfId="0" applyNumberFormat="1" applyFont="1" applyAlignment="1">
      <alignment vertical="distributed"/>
    </xf>
    <xf numFmtId="49" fontId="23" fillId="0" borderId="0" xfId="0" quotePrefix="1" applyNumberFormat="1" applyFont="1"/>
    <xf numFmtId="49" fontId="23" fillId="0" borderId="0" xfId="0" applyNumberFormat="1" applyFont="1" applyAlignme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Fill="1" applyBorder="1"/>
    <xf numFmtId="0" fontId="7" fillId="0" borderId="0" xfId="0" applyFont="1" applyBorder="1"/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7" fillId="0" borderId="0" xfId="0" applyFont="1"/>
    <xf numFmtId="0" fontId="48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6" fillId="0" borderId="0" xfId="0" applyNumberFormat="1" applyFont="1"/>
    <xf numFmtId="0" fontId="9" fillId="0" borderId="0" xfId="0" applyFont="1" applyAlignment="1"/>
    <xf numFmtId="0" fontId="45" fillId="0" borderId="11" xfId="0" applyFont="1" applyBorder="1" applyAlignment="1">
      <alignment horizontal="center"/>
    </xf>
    <xf numFmtId="0" fontId="45" fillId="0" borderId="11" xfId="0" applyFont="1" applyBorder="1"/>
    <xf numFmtId="0" fontId="45" fillId="0" borderId="10" xfId="0" applyFont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/>
    <xf numFmtId="1" fontId="45" fillId="0" borderId="10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2" xfId="0" applyFont="1" applyBorder="1"/>
    <xf numFmtId="0" fontId="45" fillId="0" borderId="12" xfId="0" applyFont="1" applyBorder="1" applyAlignment="1">
      <alignment horizontal="right"/>
    </xf>
    <xf numFmtId="164" fontId="45" fillId="0" borderId="13" xfId="0" applyNumberFormat="1" applyFont="1" applyBorder="1" applyAlignment="1">
      <alignment horizontal="right"/>
    </xf>
    <xf numFmtId="0" fontId="45" fillId="0" borderId="8" xfId="0" applyFont="1" applyBorder="1" applyAlignment="1">
      <alignment horizontal="right"/>
    </xf>
    <xf numFmtId="0" fontId="49" fillId="0" borderId="5" xfId="0" applyFont="1" applyBorder="1"/>
    <xf numFmtId="0" fontId="49" fillId="0" borderId="5" xfId="0" applyFont="1" applyBorder="1" applyAlignment="1">
      <alignment horizontal="right"/>
    </xf>
    <xf numFmtId="164" fontId="49" fillId="0" borderId="9" xfId="0" applyNumberFormat="1" applyFont="1" applyBorder="1" applyAlignment="1">
      <alignment horizontal="right"/>
    </xf>
    <xf numFmtId="164" fontId="49" fillId="0" borderId="5" xfId="0" applyNumberFormat="1" applyFont="1" applyBorder="1" applyAlignment="1">
      <alignment horizontal="right"/>
    </xf>
    <xf numFmtId="0" fontId="52" fillId="0" borderId="0" xfId="0" applyFont="1"/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right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164" fontId="32" fillId="0" borderId="6" xfId="0" applyNumberFormat="1" applyFont="1" applyBorder="1" applyAlignment="1">
      <alignment horizontal="center" vertical="center" wrapText="1"/>
    </xf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3" fontId="57" fillId="0" borderId="1" xfId="0" applyNumberFormat="1" applyFont="1" applyBorder="1" applyAlignment="1">
      <alignment horizontal="center" vertical="center" wrapText="1"/>
    </xf>
    <xf numFmtId="164" fontId="57" fillId="0" borderId="1" xfId="1" applyNumberFormat="1" applyFont="1" applyBorder="1" applyAlignment="1">
      <alignment horizontal="center" vertical="center" wrapText="1"/>
    </xf>
    <xf numFmtId="164" fontId="57" fillId="0" borderId="1" xfId="0" applyNumberFormat="1" applyFont="1" applyBorder="1" applyAlignment="1">
      <alignment horizontal="center" vertical="center" wrapText="1"/>
    </xf>
    <xf numFmtId="3" fontId="57" fillId="0" borderId="2" xfId="0" applyNumberFormat="1" applyFont="1" applyBorder="1" applyAlignment="1">
      <alignment horizontal="center" vertical="center" wrapText="1"/>
    </xf>
    <xf numFmtId="164" fontId="57" fillId="0" borderId="2" xfId="1" applyNumberFormat="1" applyFont="1" applyBorder="1" applyAlignment="1">
      <alignment horizontal="center" vertical="center" wrapText="1"/>
    </xf>
    <xf numFmtId="164" fontId="57" fillId="0" borderId="2" xfId="0" applyNumberFormat="1" applyFont="1" applyBorder="1" applyAlignment="1">
      <alignment horizontal="center" vertical="center" wrapText="1"/>
    </xf>
    <xf numFmtId="3" fontId="57" fillId="0" borderId="6" xfId="0" applyNumberFormat="1" applyFont="1" applyBorder="1" applyAlignment="1">
      <alignment horizontal="center" vertical="center" wrapText="1"/>
    </xf>
    <xf numFmtId="164" fontId="57" fillId="0" borderId="6" xfId="1" applyNumberFormat="1" applyFont="1" applyBorder="1" applyAlignment="1">
      <alignment horizontal="center" vertical="center" wrapText="1"/>
    </xf>
    <xf numFmtId="164" fontId="57" fillId="0" borderId="6" xfId="0" applyNumberFormat="1" applyFont="1" applyBorder="1" applyAlignment="1">
      <alignment horizontal="center" vertical="center" wrapText="1"/>
    </xf>
    <xf numFmtId="3" fontId="54" fillId="0" borderId="5" xfId="0" applyNumberFormat="1" applyFont="1" applyBorder="1" applyAlignment="1">
      <alignment horizontal="center" vertical="center" wrapText="1"/>
    </xf>
    <xf numFmtId="164" fontId="54" fillId="0" borderId="5" xfId="1" applyNumberFormat="1" applyFont="1" applyBorder="1" applyAlignment="1">
      <alignment horizontal="center" vertical="center" wrapText="1"/>
    </xf>
    <xf numFmtId="3" fontId="54" fillId="0" borderId="5" xfId="0" applyNumberFormat="1" applyFont="1" applyBorder="1" applyAlignment="1">
      <alignment horizontal="right" vertical="center" wrapText="1"/>
    </xf>
    <xf numFmtId="164" fontId="54" fillId="0" borderId="5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1" fontId="32" fillId="0" borderId="1" xfId="0" applyNumberFormat="1" applyFont="1" applyBorder="1" applyAlignment="1">
      <alignment horizontal="right" vertical="center" wrapText="1"/>
    </xf>
    <xf numFmtId="164" fontId="32" fillId="0" borderId="1" xfId="1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right" vertical="center" wrapText="1"/>
    </xf>
    <xf numFmtId="1" fontId="32" fillId="0" borderId="2" xfId="0" applyNumberFormat="1" applyFont="1" applyBorder="1" applyAlignment="1">
      <alignment horizontal="right" vertical="center" wrapText="1"/>
    </xf>
    <xf numFmtId="164" fontId="32" fillId="0" borderId="2" xfId="1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 vertical="center" wrapText="1"/>
    </xf>
    <xf numFmtId="164" fontId="32" fillId="0" borderId="6" xfId="1" applyNumberFormat="1" applyFont="1" applyBorder="1" applyAlignment="1">
      <alignment horizontal="center" vertical="center" wrapText="1"/>
    </xf>
    <xf numFmtId="164" fontId="33" fillId="0" borderId="5" xfId="1" applyNumberFormat="1" applyFont="1" applyBorder="1" applyAlignment="1">
      <alignment horizontal="center" vertical="center" wrapText="1"/>
    </xf>
    <xf numFmtId="0" fontId="55" fillId="0" borderId="0" xfId="0" applyFont="1" applyBorder="1"/>
    <xf numFmtId="0" fontId="56" fillId="0" borderId="0" xfId="0" applyFont="1" applyBorder="1"/>
    <xf numFmtId="0" fontId="33" fillId="0" borderId="14" xfId="0" applyFont="1" applyBorder="1" applyAlignment="1"/>
    <xf numFmtId="0" fontId="33" fillId="0" borderId="0" xfId="0" applyFont="1" applyBorder="1" applyAlignment="1"/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2" fillId="0" borderId="6" xfId="0" applyNumberFormat="1" applyFont="1" applyBorder="1" applyAlignment="1">
      <alignment horizontal="center" vertical="center" wrapText="1"/>
    </xf>
    <xf numFmtId="0" fontId="33" fillId="0" borderId="5" xfId="0" applyNumberFormat="1" applyFont="1" applyBorder="1" applyAlignment="1">
      <alignment horizontal="center" vertical="center" wrapText="1"/>
    </xf>
    <xf numFmtId="3" fontId="55" fillId="0" borderId="5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1" fillId="0" borderId="0" xfId="6"/>
    <xf numFmtId="0" fontId="1" fillId="0" borderId="0" xfId="6" applyFill="1" applyBorder="1" applyAlignment="1">
      <alignment horizontal="center"/>
    </xf>
    <xf numFmtId="1" fontId="5" fillId="0" borderId="7" xfId="1" applyNumberFormat="1" applyFont="1" applyBorder="1" applyAlignment="1"/>
    <xf numFmtId="0" fontId="62" fillId="0" borderId="0" xfId="6" applyFont="1" applyBorder="1" applyAlignment="1"/>
    <xf numFmtId="0" fontId="63" fillId="0" borderId="0" xfId="6" applyFont="1"/>
    <xf numFmtId="3" fontId="33" fillId="0" borderId="0" xfId="0" applyNumberFormat="1" applyFont="1" applyBorder="1" applyAlignment="1">
      <alignment horizontal="center" vertical="center" wrapText="1"/>
    </xf>
    <xf numFmtId="164" fontId="33" fillId="0" borderId="0" xfId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 vertical="center"/>
    </xf>
    <xf numFmtId="0" fontId="0" fillId="0" borderId="0" xfId="0" applyFill="1"/>
    <xf numFmtId="0" fontId="1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25" fillId="0" borderId="0" xfId="0" applyFont="1" applyBorder="1"/>
    <xf numFmtId="164" fontId="25" fillId="0" borderId="0" xfId="0" applyNumberFormat="1" applyFont="1" applyBorder="1" applyAlignment="1">
      <alignment horizontal="right"/>
    </xf>
    <xf numFmtId="0" fontId="22" fillId="0" borderId="5" xfId="0" applyFont="1" applyFill="1" applyBorder="1" applyAlignment="1">
      <alignment horizontal="center" vertical="center"/>
    </xf>
    <xf numFmtId="167" fontId="65" fillId="0" borderId="2" xfId="1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1" fontId="67" fillId="0" borderId="1" xfId="0" applyNumberFormat="1" applyFont="1" applyBorder="1" applyAlignment="1">
      <alignment horizontal="left" vertical="center"/>
    </xf>
    <xf numFmtId="164" fontId="69" fillId="0" borderId="1" xfId="0" applyNumberFormat="1" applyFont="1" applyBorder="1" applyAlignment="1">
      <alignment horizontal="right" vertical="center"/>
    </xf>
    <xf numFmtId="0" fontId="67" fillId="0" borderId="2" xfId="0" applyFont="1" applyBorder="1" applyAlignment="1">
      <alignment horizontal="center" vertical="center"/>
    </xf>
    <xf numFmtId="1" fontId="67" fillId="0" borderId="2" xfId="0" applyNumberFormat="1" applyFont="1" applyBorder="1" applyAlignment="1">
      <alignment horizontal="left" vertical="center"/>
    </xf>
    <xf numFmtId="164" fontId="69" fillId="0" borderId="2" xfId="0" applyNumberFormat="1" applyFont="1" applyBorder="1" applyAlignment="1">
      <alignment horizontal="right" vertical="center"/>
    </xf>
    <xf numFmtId="0" fontId="67" fillId="0" borderId="6" xfId="0" applyFont="1" applyBorder="1" applyAlignment="1">
      <alignment horizontal="center" vertical="center"/>
    </xf>
    <xf numFmtId="1" fontId="67" fillId="0" borderId="6" xfId="0" applyNumberFormat="1" applyFont="1" applyBorder="1" applyAlignment="1">
      <alignment horizontal="left" vertical="center"/>
    </xf>
    <xf numFmtId="164" fontId="69" fillId="0" borderId="6" xfId="0" applyNumberFormat="1" applyFont="1" applyBorder="1" applyAlignment="1">
      <alignment horizontal="right" vertical="center"/>
    </xf>
    <xf numFmtId="164" fontId="70" fillId="0" borderId="5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left" vertical="center"/>
    </xf>
    <xf numFmtId="0" fontId="72" fillId="2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58" fillId="0" borderId="5" xfId="0" applyFont="1" applyBorder="1" applyAlignment="1">
      <alignment horizontal="center" vertical="center" wrapText="1"/>
    </xf>
    <xf numFmtId="0" fontId="2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6" xfId="0" applyFont="1" applyBorder="1" applyAlignment="1">
      <alignment vertical="center" wrapText="1"/>
    </xf>
    <xf numFmtId="164" fontId="55" fillId="0" borderId="6" xfId="0" applyNumberFormat="1" applyFont="1" applyBorder="1" applyAlignment="1">
      <alignment vertical="center" wrapText="1"/>
    </xf>
    <xf numFmtId="0" fontId="53" fillId="0" borderId="5" xfId="0" applyFont="1" applyBorder="1" applyAlignment="1">
      <alignment vertical="center" wrapText="1"/>
    </xf>
    <xf numFmtId="164" fontId="53" fillId="0" borderId="5" xfId="0" applyNumberFormat="1" applyFont="1" applyBorder="1" applyAlignment="1">
      <alignment vertical="center" wrapText="1"/>
    </xf>
    <xf numFmtId="1" fontId="61" fillId="0" borderId="1" xfId="0" applyNumberFormat="1" applyFont="1" applyBorder="1" applyAlignment="1">
      <alignment horizontal="left" vertical="center"/>
    </xf>
    <xf numFmtId="0" fontId="39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7" fontId="61" fillId="0" borderId="1" xfId="1" applyNumberFormat="1" applyFont="1" applyBorder="1" applyAlignment="1">
      <alignment horizontal="center" vertical="center" wrapText="1"/>
    </xf>
    <xf numFmtId="167" fontId="75" fillId="0" borderId="1" xfId="1" applyNumberFormat="1" applyFont="1" applyBorder="1" applyAlignment="1">
      <alignment horizontal="center" vertical="center" wrapText="1"/>
    </xf>
    <xf numFmtId="166" fontId="75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7" fontId="61" fillId="0" borderId="2" xfId="1" applyNumberFormat="1" applyFont="1" applyBorder="1" applyAlignment="1">
      <alignment horizontal="center" vertical="center" wrapText="1"/>
    </xf>
    <xf numFmtId="167" fontId="75" fillId="0" borderId="2" xfId="1" applyNumberFormat="1" applyFont="1" applyBorder="1" applyAlignment="1">
      <alignment horizontal="center" vertical="center" wrapText="1"/>
    </xf>
    <xf numFmtId="167" fontId="37" fillId="0" borderId="5" xfId="1" applyNumberFormat="1" applyFont="1" applyBorder="1" applyAlignment="1">
      <alignment horizontal="center" vertical="center" wrapText="1"/>
    </xf>
    <xf numFmtId="166" fontId="75" fillId="0" borderId="2" xfId="1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wrapText="1"/>
    </xf>
    <xf numFmtId="0" fontId="77" fillId="0" borderId="2" xfId="0" applyFont="1" applyBorder="1" applyAlignment="1">
      <alignment horizontal="left" vertical="center" wrapText="1"/>
    </xf>
    <xf numFmtId="167" fontId="34" fillId="0" borderId="2" xfId="1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66" fontId="75" fillId="0" borderId="6" xfId="1" applyNumberFormat="1" applyFont="1" applyBorder="1" applyAlignment="1">
      <alignment horizontal="center" vertical="center" wrapText="1"/>
    </xf>
    <xf numFmtId="166" fontId="75" fillId="0" borderId="5" xfId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9" fillId="0" borderId="0" xfId="0" applyFont="1"/>
    <xf numFmtId="0" fontId="79" fillId="0" borderId="5" xfId="0" applyFont="1" applyFill="1" applyBorder="1" applyAlignment="1">
      <alignment horizontal="right" vertical="center"/>
    </xf>
    <xf numFmtId="0" fontId="79" fillId="0" borderId="2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left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167" fontId="153" fillId="0" borderId="5" xfId="1" applyNumberFormat="1" applyFont="1" applyBorder="1" applyAlignment="1">
      <alignment horizontal="center" vertical="center" wrapText="1"/>
    </xf>
    <xf numFmtId="166" fontId="54" fillId="0" borderId="5" xfId="1" applyNumberFormat="1" applyFont="1" applyBorder="1" applyAlignment="1">
      <alignment horizontal="center" vertical="center" wrapText="1"/>
    </xf>
    <xf numFmtId="0" fontId="154" fillId="0" borderId="2" xfId="0" applyFont="1" applyBorder="1" applyAlignment="1">
      <alignment vertical="center" wrapText="1"/>
    </xf>
    <xf numFmtId="0" fontId="155" fillId="0" borderId="5" xfId="0" applyFont="1" applyBorder="1" applyAlignment="1">
      <alignment vertical="center" wrapText="1"/>
    </xf>
    <xf numFmtId="3" fontId="156" fillId="0" borderId="1" xfId="0" applyNumberFormat="1" applyFont="1" applyBorder="1" applyAlignment="1">
      <alignment horizontal="right" vertical="center" wrapText="1"/>
    </xf>
    <xf numFmtId="3" fontId="156" fillId="0" borderId="2" xfId="0" applyNumberFormat="1" applyFont="1" applyBorder="1" applyAlignment="1">
      <alignment horizontal="right" vertical="center" wrapText="1"/>
    </xf>
    <xf numFmtId="3" fontId="156" fillId="0" borderId="6" xfId="0" applyNumberFormat="1" applyFont="1" applyBorder="1" applyAlignment="1">
      <alignment horizontal="right" vertical="center" wrapText="1"/>
    </xf>
    <xf numFmtId="3" fontId="156" fillId="0" borderId="1" xfId="0" applyNumberFormat="1" applyFont="1" applyBorder="1" applyAlignment="1">
      <alignment horizontal="center" vertical="center" wrapText="1"/>
    </xf>
    <xf numFmtId="3" fontId="156" fillId="0" borderId="2" xfId="0" applyNumberFormat="1" applyFont="1" applyBorder="1" applyAlignment="1">
      <alignment horizontal="center" vertical="center" wrapText="1"/>
    </xf>
    <xf numFmtId="3" fontId="156" fillId="0" borderId="6" xfId="0" applyNumberFormat="1" applyFont="1" applyBorder="1" applyAlignment="1">
      <alignment horizontal="center" vertical="center" wrapText="1"/>
    </xf>
    <xf numFmtId="3" fontId="157" fillId="0" borderId="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right" vertical="center" wrapText="1"/>
    </xf>
    <xf numFmtId="164" fontId="32" fillId="0" borderId="16" xfId="1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right" vertical="center" wrapText="1"/>
    </xf>
    <xf numFmtId="164" fontId="32" fillId="0" borderId="16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 vertical="center"/>
    </xf>
    <xf numFmtId="1" fontId="21" fillId="0" borderId="6" xfId="0" applyNumberFormat="1" applyFont="1" applyBorder="1" applyAlignment="1">
      <alignment horizontal="left" vertical="center"/>
    </xf>
    <xf numFmtId="164" fontId="32" fillId="0" borderId="16" xfId="0" applyNumberFormat="1" applyFont="1" applyBorder="1" applyAlignment="1">
      <alignment horizontal="right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vertical="center" wrapText="1"/>
    </xf>
    <xf numFmtId="0" fontId="56" fillId="0" borderId="2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80" fillId="0" borderId="2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0" fontId="151" fillId="0" borderId="0" xfId="0" applyFont="1"/>
    <xf numFmtId="167" fontId="158" fillId="0" borderId="0" xfId="1" applyNumberFormat="1" applyFont="1"/>
    <xf numFmtId="167" fontId="159" fillId="0" borderId="0" xfId="1" applyNumberFormat="1" applyFont="1"/>
    <xf numFmtId="0" fontId="159" fillId="0" borderId="0" xfId="0" applyFont="1"/>
    <xf numFmtId="0" fontId="23" fillId="0" borderId="0" xfId="0" applyFont="1" applyFill="1"/>
    <xf numFmtId="0" fontId="81" fillId="0" borderId="2" xfId="0" applyFont="1" applyFill="1" applyBorder="1" applyAlignment="1">
      <alignment vertical="center" wrapText="1"/>
    </xf>
    <xf numFmtId="0" fontId="73" fillId="0" borderId="2" xfId="0" applyFont="1" applyFill="1" applyBorder="1" applyAlignment="1">
      <alignment vertical="center" wrapText="1"/>
    </xf>
    <xf numFmtId="167" fontId="82" fillId="0" borderId="2" xfId="1" applyNumberFormat="1" applyFont="1" applyFill="1" applyBorder="1" applyAlignment="1">
      <alignment horizontal="right" vertical="center" wrapText="1"/>
    </xf>
    <xf numFmtId="167" fontId="38" fillId="0" borderId="2" xfId="1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160" fillId="0" borderId="0" xfId="0" applyFont="1"/>
    <xf numFmtId="0" fontId="84" fillId="0" borderId="2" xfId="0" applyFont="1" applyFill="1" applyBorder="1" applyAlignment="1">
      <alignment horizontal="right" vertical="center"/>
    </xf>
    <xf numFmtId="0" fontId="161" fillId="0" borderId="0" xfId="0" applyFont="1"/>
    <xf numFmtId="0" fontId="80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7" fontId="39" fillId="0" borderId="2" xfId="1" applyNumberFormat="1" applyFont="1" applyFill="1" applyBorder="1" applyAlignment="1">
      <alignment horizontal="right" vertical="center"/>
    </xf>
    <xf numFmtId="167" fontId="64" fillId="0" borderId="2" xfId="1" applyNumberFormat="1" applyFont="1" applyFill="1" applyBorder="1" applyAlignment="1">
      <alignment horizontal="right" vertical="center"/>
    </xf>
    <xf numFmtId="167" fontId="36" fillId="0" borderId="5" xfId="1" applyNumberFormat="1" applyFont="1" applyBorder="1" applyAlignment="1">
      <alignment horizontal="center" vertical="center" wrapText="1"/>
    </xf>
    <xf numFmtId="0" fontId="56" fillId="0" borderId="0" xfId="0" applyFont="1" applyFill="1"/>
    <xf numFmtId="0" fontId="34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75" fillId="0" borderId="2" xfId="0" applyNumberFormat="1" applyFont="1" applyBorder="1" applyAlignment="1">
      <alignment horizontal="left" vertical="center"/>
    </xf>
    <xf numFmtId="1" fontId="75" fillId="0" borderId="16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2" fillId="0" borderId="0" xfId="0" applyFont="1"/>
    <xf numFmtId="0" fontId="2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8" xfId="0" applyFont="1" applyBorder="1" applyAlignment="1">
      <alignment vertical="center"/>
    </xf>
    <xf numFmtId="166" fontId="8" fillId="0" borderId="0" xfId="0" applyNumberFormat="1" applyFont="1"/>
    <xf numFmtId="167" fontId="46" fillId="0" borderId="18" xfId="1" applyNumberFormat="1" applyFont="1" applyFill="1" applyBorder="1" applyAlignment="1">
      <alignment horizontal="right" vertical="center" wrapText="1"/>
    </xf>
    <xf numFmtId="0" fontId="23" fillId="5" borderId="0" xfId="0" applyFont="1" applyFill="1"/>
    <xf numFmtId="0" fontId="0" fillId="5" borderId="0" xfId="0" applyFill="1"/>
    <xf numFmtId="0" fontId="39" fillId="0" borderId="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/>
    </xf>
    <xf numFmtId="1" fontId="75" fillId="0" borderId="8" xfId="0" applyNumberFormat="1" applyFont="1" applyBorder="1" applyAlignment="1">
      <alignment horizontal="left" vertical="center"/>
    </xf>
    <xf numFmtId="0" fontId="154" fillId="0" borderId="1" xfId="0" applyFont="1" applyFill="1" applyBorder="1" applyAlignment="1">
      <alignment vertical="center" wrapText="1"/>
    </xf>
    <xf numFmtId="0" fontId="154" fillId="0" borderId="2" xfId="0" applyFont="1" applyFill="1" applyBorder="1" applyAlignment="1">
      <alignment vertical="center" wrapText="1"/>
    </xf>
    <xf numFmtId="0" fontId="154" fillId="0" borderId="6" xfId="0" applyFont="1" applyFill="1" applyBorder="1" applyAlignment="1">
      <alignment vertical="center"/>
    </xf>
    <xf numFmtId="167" fontId="154" fillId="0" borderId="2" xfId="1" applyNumberFormat="1" applyFont="1" applyBorder="1" applyAlignment="1">
      <alignment vertical="center" wrapText="1"/>
    </xf>
    <xf numFmtId="167" fontId="154" fillId="0" borderId="1" xfId="1" applyNumberFormat="1" applyFont="1" applyBorder="1" applyAlignment="1">
      <alignment vertical="center" wrapText="1"/>
    </xf>
    <xf numFmtId="167" fontId="154" fillId="0" borderId="6" xfId="1" applyNumberFormat="1" applyFont="1" applyBorder="1" applyAlignment="1">
      <alignment vertical="center"/>
    </xf>
    <xf numFmtId="3" fontId="155" fillId="0" borderId="5" xfId="0" applyNumberFormat="1" applyFont="1" applyBorder="1" applyAlignment="1">
      <alignment horizontal="right" vertical="center" wrapText="1"/>
    </xf>
    <xf numFmtId="167" fontId="76" fillId="0" borderId="5" xfId="1" applyNumberFormat="1" applyFont="1" applyBorder="1" applyAlignment="1">
      <alignment horizontal="center" vertical="center" wrapText="1"/>
    </xf>
    <xf numFmtId="164" fontId="76" fillId="0" borderId="5" xfId="0" applyNumberFormat="1" applyFont="1" applyBorder="1" applyAlignment="1">
      <alignment horizontal="center" vertical="center" wrapText="1"/>
    </xf>
    <xf numFmtId="0" fontId="86" fillId="0" borderId="0" xfId="0" applyFont="1"/>
    <xf numFmtId="0" fontId="25" fillId="0" borderId="5" xfId="0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0" fontId="25" fillId="0" borderId="5" xfId="0" applyFont="1" applyBorder="1" applyAlignment="1">
      <alignment vertical="center"/>
    </xf>
    <xf numFmtId="164" fontId="25" fillId="0" borderId="5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5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55" fillId="0" borderId="2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64" fontId="55" fillId="0" borderId="1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55" fillId="0" borderId="6" xfId="0" applyNumberFormat="1" applyFont="1" applyFill="1" applyBorder="1" applyAlignment="1">
      <alignment vertical="center" wrapText="1"/>
    </xf>
    <xf numFmtId="167" fontId="39" fillId="0" borderId="2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7" fontId="46" fillId="0" borderId="2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7" fontId="152" fillId="0" borderId="1" xfId="1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vertical="center" wrapText="1"/>
    </xf>
    <xf numFmtId="167" fontId="156" fillId="3" borderId="18" xfId="1" applyNumberFormat="1" applyFont="1" applyFill="1" applyBorder="1" applyAlignment="1">
      <alignment horizontal="right"/>
    </xf>
    <xf numFmtId="167" fontId="156" fillId="3" borderId="6" xfId="1" applyNumberFormat="1" applyFont="1" applyFill="1" applyBorder="1" applyAlignment="1">
      <alignment horizontal="right"/>
    </xf>
    <xf numFmtId="0" fontId="156" fillId="0" borderId="2" xfId="0" applyFont="1" applyBorder="1" applyAlignment="1">
      <alignment horizontal="center" vertical="center" wrapText="1"/>
    </xf>
    <xf numFmtId="3" fontId="56" fillId="0" borderId="0" xfId="0" applyNumberFormat="1" applyFont="1" applyFill="1"/>
    <xf numFmtId="0" fontId="23" fillId="0" borderId="0" xfId="0" applyFont="1" applyAlignment="1">
      <alignment vertical="center"/>
    </xf>
    <xf numFmtId="0" fontId="162" fillId="0" borderId="2" xfId="0" applyFont="1" applyFill="1" applyBorder="1" applyAlignment="1">
      <alignment vertical="center"/>
    </xf>
    <xf numFmtId="3" fontId="163" fillId="0" borderId="5" xfId="0" applyNumberFormat="1" applyFont="1" applyBorder="1" applyAlignment="1">
      <alignment horizontal="center" vertical="center" wrapText="1"/>
    </xf>
    <xf numFmtId="0" fontId="152" fillId="0" borderId="1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152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61" fillId="0" borderId="19" xfId="6" applyFont="1" applyFill="1" applyBorder="1" applyAlignment="1">
      <alignment horizontal="center" vertical="center"/>
    </xf>
    <xf numFmtId="1" fontId="61" fillId="0" borderId="19" xfId="1" applyNumberFormat="1" applyFont="1" applyFill="1" applyBorder="1" applyAlignment="1">
      <alignment vertical="center"/>
    </xf>
    <xf numFmtId="1" fontId="61" fillId="0" borderId="19" xfId="1" applyNumberFormat="1" applyFont="1" applyBorder="1" applyAlignment="1">
      <alignment vertic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9" fillId="0" borderId="17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49" fillId="0" borderId="0" xfId="0" applyFont="1" applyBorder="1"/>
    <xf numFmtId="0" fontId="49" fillId="0" borderId="0" xfId="0" applyFont="1" applyBorder="1" applyAlignment="1">
      <alignment horizontal="right"/>
    </xf>
    <xf numFmtId="164" fontId="49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8" fillId="0" borderId="0" xfId="0" applyFont="1" applyBorder="1"/>
    <xf numFmtId="167" fontId="16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64" fillId="0" borderId="0" xfId="0" applyFont="1"/>
    <xf numFmtId="0" fontId="154" fillId="0" borderId="6" xfId="0" applyFont="1" applyFill="1" applyBorder="1" applyAlignment="1">
      <alignment vertical="center" wrapText="1"/>
    </xf>
    <xf numFmtId="0" fontId="154" fillId="0" borderId="1" xfId="0" applyFont="1" applyBorder="1" applyAlignment="1">
      <alignment vertical="center" wrapText="1"/>
    </xf>
    <xf numFmtId="167" fontId="154" fillId="0" borderId="6" xfId="1" applyNumberFormat="1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165" fillId="0" borderId="0" xfId="0" applyFont="1" applyAlignment="1">
      <alignment horizontal="center"/>
    </xf>
    <xf numFmtId="0" fontId="152" fillId="0" borderId="5" xfId="0" applyFont="1" applyBorder="1" applyAlignment="1">
      <alignment horizontal="center" vertical="center" wrapText="1"/>
    </xf>
    <xf numFmtId="164" fontId="163" fillId="0" borderId="5" xfId="0" applyNumberFormat="1" applyFont="1" applyBorder="1" applyAlignment="1">
      <alignment horizontal="center" vertical="center" wrapText="1"/>
    </xf>
    <xf numFmtId="0" fontId="77" fillId="0" borderId="1" xfId="0" applyFont="1" applyBorder="1" applyAlignment="1">
      <alignment horizontal="left" vertical="center" wrapText="1"/>
    </xf>
    <xf numFmtId="167" fontId="156" fillId="3" borderId="18" xfId="1" applyNumberFormat="1" applyFont="1" applyFill="1" applyBorder="1" applyAlignment="1">
      <alignment horizontal="right" vertical="center"/>
    </xf>
    <xf numFmtId="0" fontId="154" fillId="0" borderId="0" xfId="0" applyFont="1"/>
    <xf numFmtId="165" fontId="163" fillId="0" borderId="5" xfId="0" applyNumberFormat="1" applyFont="1" applyBorder="1" applyAlignment="1">
      <alignment horizontal="center" vertical="center" wrapText="1"/>
    </xf>
    <xf numFmtId="3" fontId="152" fillId="0" borderId="18" xfId="0" applyNumberFormat="1" applyFont="1" applyBorder="1" applyAlignment="1">
      <alignment horizontal="center" vertical="center" wrapText="1"/>
    </xf>
    <xf numFmtId="167" fontId="152" fillId="0" borderId="18" xfId="1" applyNumberFormat="1" applyFont="1" applyBorder="1" applyAlignment="1">
      <alignment horizontal="center" vertical="center" wrapText="1"/>
    </xf>
    <xf numFmtId="0" fontId="152" fillId="0" borderId="18" xfId="0" applyFont="1" applyBorder="1" applyAlignment="1">
      <alignment horizontal="center" vertical="center" wrapText="1"/>
    </xf>
    <xf numFmtId="167" fontId="152" fillId="3" borderId="18" xfId="1" applyNumberFormat="1" applyFont="1" applyFill="1" applyBorder="1" applyAlignment="1">
      <alignment horizontal="center" vertical="center"/>
    </xf>
    <xf numFmtId="3" fontId="152" fillId="0" borderId="2" xfId="0" applyNumberFormat="1" applyFont="1" applyBorder="1" applyAlignment="1">
      <alignment horizontal="center" vertical="center" wrapText="1"/>
    </xf>
    <xf numFmtId="164" fontId="152" fillId="0" borderId="18" xfId="0" applyNumberFormat="1" applyFont="1" applyBorder="1" applyAlignment="1">
      <alignment horizontal="center" vertical="center" wrapText="1"/>
    </xf>
    <xf numFmtId="0" fontId="162" fillId="0" borderId="18" xfId="0" applyFont="1" applyBorder="1" applyAlignment="1">
      <alignment horizontal="left" vertical="center" wrapText="1"/>
    </xf>
    <xf numFmtId="2" fontId="152" fillId="0" borderId="18" xfId="0" applyNumberFormat="1" applyFont="1" applyBorder="1" applyAlignment="1">
      <alignment horizontal="center" vertical="center" wrapText="1"/>
    </xf>
    <xf numFmtId="0" fontId="152" fillId="0" borderId="18" xfId="0" applyFont="1" applyBorder="1" applyAlignment="1">
      <alignment vertical="center"/>
    </xf>
    <xf numFmtId="0" fontId="152" fillId="0" borderId="2" xfId="0" applyFont="1" applyBorder="1" applyAlignment="1">
      <alignment vertical="center"/>
    </xf>
    <xf numFmtId="0" fontId="162" fillId="0" borderId="2" xfId="0" applyFont="1" applyBorder="1" applyAlignment="1">
      <alignment horizontal="left" vertical="center" wrapText="1"/>
    </xf>
    <xf numFmtId="0" fontId="0" fillId="0" borderId="14" xfId="0" applyBorder="1"/>
    <xf numFmtId="0" fontId="31" fillId="0" borderId="0" xfId="0" applyFont="1" applyBorder="1" applyAlignment="1">
      <alignment vertical="center" wrapText="1"/>
    </xf>
    <xf numFmtId="0" fontId="34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3" fontId="153" fillId="0" borderId="5" xfId="0" applyNumberFormat="1" applyFont="1" applyBorder="1" applyAlignment="1">
      <alignment horizontal="center" vertical="center" wrapText="1"/>
    </xf>
    <xf numFmtId="164" fontId="36" fillId="0" borderId="5" xfId="0" applyNumberFormat="1" applyFont="1" applyBorder="1" applyAlignment="1">
      <alignment horizontal="center" vertical="center" wrapText="1"/>
    </xf>
    <xf numFmtId="167" fontId="152" fillId="0" borderId="8" xfId="0" applyNumberFormat="1" applyFont="1" applyBorder="1" applyAlignment="1">
      <alignment horizontal="center" vertical="center" wrapText="1"/>
    </xf>
    <xf numFmtId="167" fontId="6" fillId="0" borderId="0" xfId="1" applyNumberFormat="1" applyFont="1" applyFill="1" applyBorder="1"/>
    <xf numFmtId="0" fontId="23" fillId="0" borderId="2" xfId="0" applyFont="1" applyBorder="1" applyAlignment="1">
      <alignment horizontal="center" vertical="center"/>
    </xf>
    <xf numFmtId="1" fontId="38" fillId="0" borderId="5" xfId="0" applyNumberFormat="1" applyFont="1" applyBorder="1" applyAlignment="1">
      <alignment horizontal="center" vertical="center" wrapText="1"/>
    </xf>
    <xf numFmtId="167" fontId="157" fillId="0" borderId="5" xfId="1" applyNumberFormat="1" applyFont="1" applyBorder="1" applyAlignment="1">
      <alignment horizontal="center" vertical="center"/>
    </xf>
    <xf numFmtId="167" fontId="156" fillId="0" borderId="10" xfId="1" applyNumberFormat="1" applyFont="1" applyBorder="1" applyAlignment="1">
      <alignment horizontal="center" vertical="center"/>
    </xf>
    <xf numFmtId="0" fontId="156" fillId="0" borderId="11" xfId="0" applyFont="1" applyBorder="1" applyAlignment="1">
      <alignment horizontal="center" vertical="center"/>
    </xf>
    <xf numFmtId="0" fontId="156" fillId="0" borderId="19" xfId="0" applyFont="1" applyBorder="1" applyAlignment="1">
      <alignment horizontal="center" vertical="center"/>
    </xf>
    <xf numFmtId="0" fontId="89" fillId="0" borderId="0" xfId="0" applyFont="1"/>
    <xf numFmtId="0" fontId="39" fillId="0" borderId="0" xfId="0" applyFont="1"/>
    <xf numFmtId="167" fontId="156" fillId="0" borderId="10" xfId="1" applyNumberFormat="1" applyFont="1" applyFill="1" applyBorder="1" applyAlignment="1">
      <alignment horizontal="right" vertical="center"/>
    </xf>
    <xf numFmtId="0" fontId="156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154" fillId="0" borderId="16" xfId="0" applyFont="1" applyBorder="1" applyAlignment="1">
      <alignment vertical="center" wrapText="1"/>
    </xf>
    <xf numFmtId="0" fontId="154" fillId="0" borderId="6" xfId="0" applyFont="1" applyBorder="1" applyAlignment="1">
      <alignment vertical="center"/>
    </xf>
    <xf numFmtId="164" fontId="154" fillId="0" borderId="1" xfId="0" applyNumberFormat="1" applyFont="1" applyBorder="1" applyAlignment="1">
      <alignment vertical="center" wrapText="1"/>
    </xf>
    <xf numFmtId="164" fontId="154" fillId="0" borderId="2" xfId="0" applyNumberFormat="1" applyFont="1" applyBorder="1" applyAlignment="1">
      <alignment vertical="center" wrapText="1"/>
    </xf>
    <xf numFmtId="164" fontId="154" fillId="0" borderId="16" xfId="0" applyNumberFormat="1" applyFont="1" applyBorder="1" applyAlignment="1">
      <alignment vertical="center" wrapText="1"/>
    </xf>
    <xf numFmtId="164" fontId="154" fillId="0" borderId="6" xfId="0" applyNumberFormat="1" applyFont="1" applyBorder="1" applyAlignment="1">
      <alignment vertical="center"/>
    </xf>
    <xf numFmtId="164" fontId="155" fillId="0" borderId="5" xfId="0" applyNumberFormat="1" applyFont="1" applyBorder="1" applyAlignment="1">
      <alignment vertical="center" wrapText="1"/>
    </xf>
    <xf numFmtId="164" fontId="39" fillId="0" borderId="0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167" fontId="154" fillId="0" borderId="0" xfId="1" applyNumberFormat="1" applyFont="1" applyBorder="1" applyAlignment="1">
      <alignment vertical="center" wrapText="1"/>
    </xf>
    <xf numFmtId="164" fontId="57" fillId="0" borderId="0" xfId="0" applyNumberFormat="1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67" fontId="163" fillId="0" borderId="5" xfId="1" applyNumberFormat="1" applyFont="1" applyBorder="1" applyAlignment="1">
      <alignment horizontal="center" vertical="center" wrapText="1"/>
    </xf>
    <xf numFmtId="164" fontId="152" fillId="0" borderId="2" xfId="0" applyNumberFormat="1" applyFont="1" applyBorder="1" applyAlignment="1">
      <alignment vertical="center"/>
    </xf>
    <xf numFmtId="0" fontId="37" fillId="0" borderId="5" xfId="1" applyNumberFormat="1" applyFont="1" applyBorder="1" applyAlignment="1">
      <alignment horizontal="center" vertical="center" wrapText="1"/>
    </xf>
    <xf numFmtId="0" fontId="153" fillId="0" borderId="5" xfId="1" applyNumberFormat="1" applyFont="1" applyBorder="1" applyAlignment="1">
      <alignment horizontal="center" vertical="center" wrapText="1"/>
    </xf>
    <xf numFmtId="37" fontId="36" fillId="0" borderId="5" xfId="1" applyNumberFormat="1" applyFont="1" applyBorder="1" applyAlignment="1">
      <alignment horizontal="center" vertical="center" wrapText="1"/>
    </xf>
    <xf numFmtId="3" fontId="166" fillId="0" borderId="2" xfId="0" applyNumberFormat="1" applyFont="1" applyBorder="1" applyAlignment="1">
      <alignment horizontal="center" vertical="center" wrapText="1"/>
    </xf>
    <xf numFmtId="3" fontId="166" fillId="0" borderId="16" xfId="0" applyNumberFormat="1" applyFont="1" applyBorder="1" applyAlignment="1">
      <alignment horizontal="center" vertical="center" wrapText="1"/>
    </xf>
    <xf numFmtId="3" fontId="166" fillId="0" borderId="6" xfId="0" applyNumberFormat="1" applyFont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center"/>
    </xf>
    <xf numFmtId="0" fontId="166" fillId="0" borderId="16" xfId="0" applyFont="1" applyBorder="1" applyAlignment="1">
      <alignment horizontal="center" vertical="center"/>
    </xf>
    <xf numFmtId="3" fontId="167" fillId="0" borderId="5" xfId="0" applyNumberFormat="1" applyFont="1" applyBorder="1" applyAlignment="1">
      <alignment horizontal="center" vertical="center" wrapText="1"/>
    </xf>
    <xf numFmtId="0" fontId="167" fillId="0" borderId="5" xfId="1" applyNumberFormat="1" applyFont="1" applyBorder="1" applyAlignment="1">
      <alignment horizontal="center" vertical="center"/>
    </xf>
    <xf numFmtId="165" fontId="166" fillId="0" borderId="2" xfId="0" applyNumberFormat="1" applyFont="1" applyBorder="1" applyAlignment="1">
      <alignment horizontal="center" vertical="center" wrapText="1"/>
    </xf>
    <xf numFmtId="165" fontId="166" fillId="0" borderId="16" xfId="0" applyNumberFormat="1" applyFont="1" applyBorder="1" applyAlignment="1">
      <alignment horizontal="center" vertical="center" wrapText="1"/>
    </xf>
    <xf numFmtId="165" fontId="167" fillId="0" borderId="5" xfId="0" applyNumberFormat="1" applyFont="1" applyBorder="1" applyAlignment="1">
      <alignment horizontal="center" vertical="center" wrapText="1"/>
    </xf>
    <xf numFmtId="37" fontId="152" fillId="0" borderId="18" xfId="1" applyNumberFormat="1" applyFont="1" applyBorder="1" applyAlignment="1">
      <alignment horizontal="center" vertical="center" wrapText="1"/>
    </xf>
    <xf numFmtId="37" fontId="153" fillId="0" borderId="5" xfId="1" applyNumberFormat="1" applyFont="1" applyBorder="1" applyAlignment="1">
      <alignment horizontal="center" vertical="center" wrapText="1"/>
    </xf>
    <xf numFmtId="1" fontId="28" fillId="0" borderId="0" xfId="0" applyNumberFormat="1" applyFont="1"/>
    <xf numFmtId="167" fontId="36" fillId="3" borderId="1" xfId="1" applyNumberFormat="1" applyFont="1" applyFill="1" applyBorder="1" applyAlignment="1">
      <alignment horizontal="right" vertical="center" wrapText="1"/>
    </xf>
    <xf numFmtId="43" fontId="61" fillId="0" borderId="2" xfId="1" applyFont="1" applyFill="1" applyBorder="1"/>
    <xf numFmtId="43" fontId="61" fillId="0" borderId="2" xfId="1" applyFont="1" applyBorder="1"/>
    <xf numFmtId="167" fontId="61" fillId="0" borderId="2" xfId="1" applyNumberFormat="1" applyFont="1" applyFill="1" applyBorder="1"/>
    <xf numFmtId="167" fontId="61" fillId="0" borderId="2" xfId="1" applyNumberFormat="1" applyFont="1" applyBorder="1"/>
    <xf numFmtId="164" fontId="152" fillId="0" borderId="6" xfId="0" applyNumberFormat="1" applyFont="1" applyBorder="1" applyAlignment="1">
      <alignment vertical="center"/>
    </xf>
    <xf numFmtId="164" fontId="37" fillId="0" borderId="5" xfId="1" applyNumberFormat="1" applyFont="1" applyBorder="1" applyAlignment="1">
      <alignment horizontal="center" vertical="center" wrapText="1"/>
    </xf>
    <xf numFmtId="164" fontId="152" fillId="0" borderId="1" xfId="0" applyNumberFormat="1" applyFont="1" applyBorder="1" applyAlignment="1">
      <alignment horizontal="center" vertical="center" wrapText="1"/>
    </xf>
    <xf numFmtId="164" fontId="75" fillId="0" borderId="2" xfId="0" applyNumberFormat="1" applyFont="1" applyBorder="1" applyAlignment="1">
      <alignment horizontal="center" vertical="center" wrapText="1"/>
    </xf>
    <xf numFmtId="167" fontId="162" fillId="0" borderId="2" xfId="1" applyNumberFormat="1" applyFont="1" applyBorder="1" applyAlignment="1">
      <alignment vertical="center" wrapText="1"/>
    </xf>
    <xf numFmtId="0" fontId="77" fillId="0" borderId="26" xfId="0" applyFont="1" applyBorder="1" applyAlignment="1">
      <alignment horizontal="left" vertical="center" wrapText="1"/>
    </xf>
    <xf numFmtId="166" fontId="154" fillId="0" borderId="2" xfId="1" applyNumberFormat="1" applyFont="1" applyBorder="1" applyAlignment="1">
      <alignment vertical="center" wrapText="1"/>
    </xf>
    <xf numFmtId="0" fontId="90" fillId="0" borderId="2" xfId="0" applyFont="1" applyFill="1" applyBorder="1" applyAlignment="1">
      <alignment vertical="center" wrapText="1"/>
    </xf>
    <xf numFmtId="0" fontId="39" fillId="0" borderId="0" xfId="6" applyFont="1"/>
    <xf numFmtId="0" fontId="168" fillId="0" borderId="0" xfId="0" applyFont="1"/>
    <xf numFmtId="0" fontId="169" fillId="0" borderId="0" xfId="0" applyFont="1"/>
    <xf numFmtId="167" fontId="169" fillId="0" borderId="0" xfId="1" applyNumberFormat="1" applyFont="1"/>
    <xf numFmtId="167" fontId="169" fillId="0" borderId="0" xfId="0" applyNumberFormat="1" applyFont="1"/>
    <xf numFmtId="164" fontId="169" fillId="0" borderId="0" xfId="0" applyNumberFormat="1" applyFont="1"/>
    <xf numFmtId="167" fontId="152" fillId="0" borderId="2" xfId="1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164" fontId="6" fillId="2" borderId="6" xfId="0" applyNumberFormat="1" applyFont="1" applyFill="1" applyBorder="1"/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/>
    <xf numFmtId="167" fontId="156" fillId="4" borderId="18" xfId="1" applyNumberFormat="1" applyFont="1" applyFill="1" applyBorder="1" applyAlignment="1">
      <alignment horizontal="right"/>
    </xf>
    <xf numFmtId="167" fontId="156" fillId="4" borderId="6" xfId="1" applyNumberFormat="1" applyFont="1" applyFill="1" applyBorder="1" applyAlignment="1">
      <alignment horizontal="right"/>
    </xf>
    <xf numFmtId="167" fontId="156" fillId="3" borderId="2" xfId="1" applyNumberFormat="1" applyFont="1" applyFill="1" applyBorder="1" applyAlignment="1">
      <alignment horizontal="right"/>
    </xf>
    <xf numFmtId="164" fontId="153" fillId="0" borderId="5" xfId="1" applyNumberFormat="1" applyFont="1" applyBorder="1" applyAlignment="1">
      <alignment horizontal="center" vertical="center" wrapText="1"/>
    </xf>
    <xf numFmtId="0" fontId="170" fillId="0" borderId="9" xfId="0" applyFont="1" applyBorder="1" applyAlignment="1">
      <alignment horizontal="center" vertical="center" wrapText="1"/>
    </xf>
    <xf numFmtId="0" fontId="171" fillId="0" borderId="5" xfId="0" applyFont="1" applyBorder="1" applyAlignment="1">
      <alignment horizontal="center" vertical="center" wrapText="1"/>
    </xf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54" fillId="0" borderId="0" xfId="0" applyFont="1" applyBorder="1" applyAlignment="1">
      <alignment horizontal="right"/>
    </xf>
    <xf numFmtId="0" fontId="155" fillId="0" borderId="0" xfId="0" applyFont="1" applyBorder="1" applyAlignment="1">
      <alignment horizontal="right"/>
    </xf>
    <xf numFmtId="0" fontId="176" fillId="0" borderId="0" xfId="0" applyFont="1" applyAlignment="1"/>
    <xf numFmtId="0" fontId="177" fillId="0" borderId="0" xfId="0" applyFont="1" applyBorder="1" applyAlignment="1">
      <alignment horizontal="right"/>
    </xf>
    <xf numFmtId="0" fontId="178" fillId="0" borderId="0" xfId="0" applyFont="1" applyBorder="1" applyAlignment="1">
      <alignment horizontal="right"/>
    </xf>
    <xf numFmtId="0" fontId="172" fillId="0" borderId="0" xfId="0" applyFont="1" applyBorder="1"/>
    <xf numFmtId="0" fontId="173" fillId="0" borderId="0" xfId="0" applyFont="1" applyBorder="1"/>
    <xf numFmtId="0" fontId="174" fillId="0" borderId="0" xfId="0" applyFont="1" applyBorder="1" applyAlignment="1">
      <alignment horizontal="center"/>
    </xf>
    <xf numFmtId="0" fontId="174" fillId="0" borderId="0" xfId="0" applyFont="1" applyBorder="1"/>
    <xf numFmtId="0" fontId="177" fillId="0" borderId="10" xfId="0" applyFont="1" applyBorder="1" applyAlignment="1">
      <alignment horizontal="right"/>
    </xf>
    <xf numFmtId="0" fontId="177" fillId="0" borderId="12" xfId="0" applyFont="1" applyBorder="1" applyAlignment="1">
      <alignment horizontal="right"/>
    </xf>
    <xf numFmtId="0" fontId="178" fillId="0" borderId="5" xfId="0" applyFont="1" applyBorder="1" applyAlignment="1">
      <alignment horizontal="right"/>
    </xf>
    <xf numFmtId="0" fontId="172" fillId="0" borderId="0" xfId="0" applyFont="1" applyBorder="1" applyAlignment="1">
      <alignment horizontal="center"/>
    </xf>
    <xf numFmtId="0" fontId="172" fillId="0" borderId="9" xfId="0" applyFont="1" applyBorder="1" applyAlignment="1">
      <alignment horizontal="center"/>
    </xf>
    <xf numFmtId="164" fontId="154" fillId="0" borderId="0" xfId="0" applyNumberFormat="1" applyFont="1" applyBorder="1" applyAlignment="1">
      <alignment horizontal="right"/>
    </xf>
    <xf numFmtId="0" fontId="179" fillId="0" borderId="0" xfId="0" applyFont="1" applyAlignment="1">
      <alignment horizontal="center"/>
    </xf>
    <xf numFmtId="49" fontId="174" fillId="0" borderId="0" xfId="0" applyNumberFormat="1" applyFont="1"/>
    <xf numFmtId="0" fontId="155" fillId="0" borderId="5" xfId="0" applyFont="1" applyBorder="1" applyAlignment="1">
      <alignment horizontal="right"/>
    </xf>
    <xf numFmtId="167" fontId="180" fillId="0" borderId="11" xfId="1" applyNumberFormat="1" applyFont="1" applyBorder="1" applyAlignment="1">
      <alignment horizontal="right" vertical="center"/>
    </xf>
    <xf numFmtId="164" fontId="91" fillId="0" borderId="11" xfId="0" applyNumberFormat="1" applyFont="1" applyBorder="1" applyAlignment="1">
      <alignment horizontal="right" vertical="center"/>
    </xf>
    <xf numFmtId="166" fontId="91" fillId="0" borderId="11" xfId="0" applyNumberFormat="1" applyFont="1" applyBorder="1" applyAlignment="1">
      <alignment horizontal="right" vertical="center"/>
    </xf>
    <xf numFmtId="0" fontId="91" fillId="0" borderId="11" xfId="0" applyFont="1" applyBorder="1" applyAlignment="1">
      <alignment horizontal="right" vertical="center"/>
    </xf>
    <xf numFmtId="167" fontId="180" fillId="0" borderId="10" xfId="1" applyNumberFormat="1" applyFont="1" applyBorder="1" applyAlignment="1">
      <alignment horizontal="right" vertical="center"/>
    </xf>
    <xf numFmtId="164" fontId="91" fillId="0" borderId="19" xfId="0" applyNumberFormat="1" applyFont="1" applyBorder="1" applyAlignment="1">
      <alignment horizontal="right" vertical="center"/>
    </xf>
    <xf numFmtId="166" fontId="91" fillId="0" borderId="19" xfId="0" applyNumberFormat="1" applyFont="1" applyBorder="1" applyAlignment="1">
      <alignment horizontal="right" vertical="center"/>
    </xf>
    <xf numFmtId="167" fontId="180" fillId="0" borderId="19" xfId="1" applyNumberFormat="1" applyFont="1" applyBorder="1" applyAlignment="1">
      <alignment horizontal="right" vertical="center"/>
    </xf>
    <xf numFmtId="164" fontId="91" fillId="0" borderId="10" xfId="0" applyNumberFormat="1" applyFont="1" applyBorder="1" applyAlignment="1">
      <alignment horizontal="right" vertical="center"/>
    </xf>
    <xf numFmtId="0" fontId="91" fillId="0" borderId="19" xfId="0" applyFont="1" applyBorder="1" applyAlignment="1">
      <alignment horizontal="right" vertical="center"/>
    </xf>
    <xf numFmtId="0" fontId="91" fillId="0" borderId="10" xfId="0" applyFont="1" applyBorder="1" applyAlignment="1">
      <alignment horizontal="right" vertical="center"/>
    </xf>
    <xf numFmtId="167" fontId="180" fillId="0" borderId="5" xfId="1" applyNumberFormat="1" applyFont="1" applyBorder="1" applyAlignment="1">
      <alignment horizontal="right" vertical="center"/>
    </xf>
    <xf numFmtId="164" fontId="91" fillId="0" borderId="5" xfId="0" applyNumberFormat="1" applyFont="1" applyBorder="1" applyAlignment="1">
      <alignment horizontal="right" vertical="center"/>
    </xf>
    <xf numFmtId="166" fontId="91" fillId="0" borderId="5" xfId="0" applyNumberFormat="1" applyFont="1" applyBorder="1" applyAlignment="1">
      <alignment horizontal="right" vertical="center"/>
    </xf>
    <xf numFmtId="0" fontId="164" fillId="0" borderId="27" xfId="0" applyFont="1" applyBorder="1"/>
    <xf numFmtId="0" fontId="166" fillId="0" borderId="0" xfId="0" applyFont="1"/>
    <xf numFmtId="0" fontId="66" fillId="0" borderId="2" xfId="0" applyFont="1" applyFill="1" applyBorder="1" applyAlignment="1">
      <alignment vertical="center" wrapText="1"/>
    </xf>
    <xf numFmtId="0" fontId="73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7" fontId="156" fillId="0" borderId="19" xfId="1" applyNumberFormat="1" applyFont="1" applyBorder="1" applyAlignment="1">
      <alignment vertical="center" wrapText="1"/>
    </xf>
    <xf numFmtId="167" fontId="156" fillId="0" borderId="13" xfId="1" applyNumberFormat="1" applyFont="1" applyBorder="1" applyAlignment="1">
      <alignment vertical="center" wrapText="1"/>
    </xf>
    <xf numFmtId="167" fontId="157" fillId="0" borderId="5" xfId="1" applyNumberFormat="1" applyFont="1" applyBorder="1" applyAlignment="1">
      <alignment vertical="center" wrapText="1"/>
    </xf>
    <xf numFmtId="166" fontId="37" fillId="0" borderId="5" xfId="1" applyNumberFormat="1" applyFont="1" applyBorder="1" applyAlignment="1">
      <alignment horizontal="center" vertical="center" wrapText="1"/>
    </xf>
    <xf numFmtId="0" fontId="181" fillId="0" borderId="5" xfId="0" applyFont="1" applyFill="1" applyBorder="1" applyAlignment="1">
      <alignment horizontal="center" vertical="center"/>
    </xf>
    <xf numFmtId="167" fontId="73" fillId="0" borderId="2" xfId="1" applyNumberFormat="1" applyFont="1" applyFill="1" applyBorder="1" applyAlignment="1">
      <alignment horizontal="right" vertical="center"/>
    </xf>
    <xf numFmtId="167" fontId="4" fillId="0" borderId="2" xfId="1" applyNumberFormat="1" applyFont="1" applyFill="1" applyBorder="1" applyAlignment="1">
      <alignment horizontal="right" vertical="center"/>
    </xf>
    <xf numFmtId="167" fontId="83" fillId="0" borderId="2" xfId="1" applyNumberFormat="1" applyFont="1" applyFill="1" applyBorder="1" applyAlignment="1">
      <alignment horizontal="right" vertical="center"/>
    </xf>
    <xf numFmtId="167" fontId="73" fillId="0" borderId="16" xfId="1" applyNumberFormat="1" applyFont="1" applyFill="1" applyBorder="1" applyAlignment="1">
      <alignment horizontal="right" vertical="center"/>
    </xf>
    <xf numFmtId="167" fontId="73" fillId="0" borderId="6" xfId="1" applyNumberFormat="1" applyFont="1" applyFill="1" applyBorder="1" applyAlignment="1">
      <alignment horizontal="right" vertical="center"/>
    </xf>
    <xf numFmtId="167" fontId="73" fillId="0" borderId="18" xfId="1" applyNumberFormat="1" applyFont="1" applyFill="1" applyBorder="1" applyAlignment="1">
      <alignment horizontal="right" vertical="center"/>
    </xf>
    <xf numFmtId="164" fontId="83" fillId="0" borderId="2" xfId="0" applyNumberFormat="1" applyFont="1" applyFill="1" applyBorder="1" applyAlignment="1">
      <alignment horizontal="right" vertical="center"/>
    </xf>
    <xf numFmtId="0" fontId="83" fillId="0" borderId="2" xfId="0" applyFont="1" applyFill="1" applyBorder="1" applyAlignment="1">
      <alignment horizontal="right" vertical="center"/>
    </xf>
    <xf numFmtId="0" fontId="73" fillId="0" borderId="2" xfId="0" applyFont="1" applyFill="1" applyBorder="1" applyAlignment="1">
      <alignment horizontal="right" vertical="center"/>
    </xf>
    <xf numFmtId="1" fontId="73" fillId="0" borderId="2" xfId="0" applyNumberFormat="1" applyFont="1" applyFill="1" applyBorder="1" applyAlignment="1">
      <alignment horizontal="right" vertical="center"/>
    </xf>
    <xf numFmtId="164" fontId="73" fillId="0" borderId="2" xfId="0" applyNumberFormat="1" applyFont="1" applyFill="1" applyBorder="1" applyAlignment="1">
      <alignment horizontal="right" vertical="center"/>
    </xf>
    <xf numFmtId="0" fontId="73" fillId="0" borderId="6" xfId="0" applyFont="1" applyFill="1" applyBorder="1" applyAlignment="1">
      <alignment horizontal="right" vertical="center"/>
    </xf>
    <xf numFmtId="164" fontId="73" fillId="0" borderId="6" xfId="0" applyNumberFormat="1" applyFont="1" applyFill="1" applyBorder="1" applyAlignment="1">
      <alignment horizontal="right" vertical="center"/>
    </xf>
    <xf numFmtId="167" fontId="182" fillId="0" borderId="2" xfId="1" applyNumberFormat="1" applyFont="1" applyFill="1" applyBorder="1" applyAlignment="1">
      <alignment horizontal="right" vertical="center"/>
    </xf>
    <xf numFmtId="167" fontId="0" fillId="0" borderId="0" xfId="0" applyNumberFormat="1"/>
    <xf numFmtId="0" fontId="156" fillId="0" borderId="0" xfId="0" applyFont="1"/>
    <xf numFmtId="167" fontId="183" fillId="0" borderId="2" xfId="1" applyNumberFormat="1" applyFont="1" applyFill="1" applyBorder="1" applyAlignment="1">
      <alignment horizontal="right" vertical="center"/>
    </xf>
    <xf numFmtId="0" fontId="184" fillId="0" borderId="17" xfId="0" applyFont="1" applyBorder="1" applyAlignment="1">
      <alignment horizontal="center" vertical="center" wrapText="1"/>
    </xf>
    <xf numFmtId="167" fontId="0" fillId="0" borderId="0" xfId="1" applyNumberFormat="1" applyFont="1" applyAlignment="1">
      <alignment vertical="center"/>
    </xf>
    <xf numFmtId="0" fontId="164" fillId="0" borderId="0" xfId="0" applyFont="1" applyAlignment="1">
      <alignment vertical="center"/>
    </xf>
    <xf numFmtId="0" fontId="164" fillId="0" borderId="0" xfId="0" applyFont="1" applyFill="1" applyAlignment="1">
      <alignment vertical="center"/>
    </xf>
    <xf numFmtId="0" fontId="164" fillId="0" borderId="0" xfId="0" applyFont="1" applyFill="1"/>
    <xf numFmtId="1" fontId="163" fillId="3" borderId="5" xfId="1" applyNumberFormat="1" applyFont="1" applyFill="1" applyBorder="1" applyAlignment="1">
      <alignment horizontal="center" vertical="center"/>
    </xf>
    <xf numFmtId="0" fontId="175" fillId="0" borderId="0" xfId="0" applyFont="1" applyAlignment="1">
      <alignment horizontal="left"/>
    </xf>
    <xf numFmtId="0" fontId="154" fillId="0" borderId="5" xfId="0" applyFont="1" applyBorder="1" applyAlignment="1">
      <alignment horizontal="center" vertical="center" wrapText="1"/>
    </xf>
    <xf numFmtId="0" fontId="184" fillId="0" borderId="15" xfId="0" applyFont="1" applyBorder="1" applyAlignment="1">
      <alignment horizontal="center" vertical="center" wrapText="1"/>
    </xf>
    <xf numFmtId="0" fontId="177" fillId="0" borderId="1" xfId="0" applyNumberFormat="1" applyFont="1" applyBorder="1" applyAlignment="1">
      <alignment horizontal="right" vertical="center" wrapText="1"/>
    </xf>
    <xf numFmtId="49" fontId="177" fillId="0" borderId="1" xfId="0" applyNumberFormat="1" applyFont="1" applyBorder="1" applyAlignment="1">
      <alignment horizontal="right" vertical="center" wrapText="1"/>
    </xf>
    <xf numFmtId="164" fontId="177" fillId="0" borderId="1" xfId="0" applyNumberFormat="1" applyFont="1" applyBorder="1" applyAlignment="1">
      <alignment horizontal="right" vertical="center"/>
    </xf>
    <xf numFmtId="0" fontId="177" fillId="0" borderId="2" xfId="0" applyNumberFormat="1" applyFont="1" applyBorder="1" applyAlignment="1">
      <alignment horizontal="right" vertical="center" wrapText="1"/>
    </xf>
    <xf numFmtId="49" fontId="177" fillId="0" borderId="2" xfId="0" applyNumberFormat="1" applyFont="1" applyBorder="1" applyAlignment="1">
      <alignment horizontal="right" vertical="center" wrapText="1"/>
    </xf>
    <xf numFmtId="164" fontId="177" fillId="0" borderId="2" xfId="0" applyNumberFormat="1" applyFont="1" applyBorder="1" applyAlignment="1">
      <alignment horizontal="right" vertical="center"/>
    </xf>
    <xf numFmtId="49" fontId="177" fillId="0" borderId="6" xfId="0" applyNumberFormat="1" applyFont="1" applyBorder="1" applyAlignment="1">
      <alignment horizontal="right" vertical="center" wrapText="1"/>
    </xf>
    <xf numFmtId="164" fontId="177" fillId="0" borderId="6" xfId="0" applyNumberFormat="1" applyFont="1" applyBorder="1" applyAlignment="1">
      <alignment horizontal="right" vertical="center"/>
    </xf>
    <xf numFmtId="49" fontId="155" fillId="0" borderId="5" xfId="0" applyNumberFormat="1" applyFont="1" applyBorder="1" applyAlignment="1">
      <alignment horizontal="right" vertical="center" wrapText="1"/>
    </xf>
    <xf numFmtId="164" fontId="155" fillId="0" borderId="5" xfId="0" applyNumberFormat="1" applyFont="1" applyBorder="1" applyAlignment="1">
      <alignment horizontal="right" vertical="center"/>
    </xf>
    <xf numFmtId="49" fontId="155" fillId="0" borderId="0" xfId="0" applyNumberFormat="1" applyFont="1" applyBorder="1" applyAlignment="1">
      <alignment horizontal="right" vertical="center" wrapText="1"/>
    </xf>
    <xf numFmtId="164" fontId="166" fillId="0" borderId="0" xfId="0" applyNumberFormat="1" applyFont="1"/>
    <xf numFmtId="0" fontId="156" fillId="0" borderId="0" xfId="0" applyFont="1" applyAlignment="1">
      <alignment vertical="center"/>
    </xf>
    <xf numFmtId="0" fontId="162" fillId="0" borderId="0" xfId="0" applyFont="1" applyBorder="1" applyAlignment="1">
      <alignment horizontal="center" wrapText="1"/>
    </xf>
    <xf numFmtId="0" fontId="162" fillId="0" borderId="0" xfId="0" applyFont="1" applyBorder="1" applyAlignment="1">
      <alignment vertical="top" wrapText="1"/>
    </xf>
    <xf numFmtId="0" fontId="162" fillId="0" borderId="0" xfId="0" applyFont="1" applyBorder="1" applyAlignment="1">
      <alignment wrapText="1"/>
    </xf>
    <xf numFmtId="0" fontId="164" fillId="0" borderId="0" xfId="0" applyFont="1" applyBorder="1"/>
    <xf numFmtId="0" fontId="178" fillId="0" borderId="6" xfId="0" applyFont="1" applyBorder="1" applyAlignment="1">
      <alignment horizontal="right" vertical="center" wrapText="1"/>
    </xf>
    <xf numFmtId="0" fontId="155" fillId="0" borderId="5" xfId="0" applyFont="1" applyBorder="1" applyAlignment="1">
      <alignment horizontal="right" vertical="center" wrapText="1"/>
    </xf>
    <xf numFmtId="0" fontId="155" fillId="0" borderId="0" xfId="0" applyFont="1" applyBorder="1" applyAlignment="1">
      <alignment horizontal="right" vertical="center" wrapText="1"/>
    </xf>
    <xf numFmtId="0" fontId="185" fillId="0" borderId="0" xfId="0" applyFont="1" applyBorder="1" applyAlignment="1">
      <alignment horizontal="right"/>
    </xf>
    <xf numFmtId="3" fontId="166" fillId="0" borderId="2" xfId="0" applyNumberFormat="1" applyFont="1" applyFill="1" applyBorder="1" applyAlignment="1">
      <alignment horizontal="center" vertical="center" wrapText="1"/>
    </xf>
    <xf numFmtId="164" fontId="166" fillId="0" borderId="2" xfId="0" applyNumberFormat="1" applyFont="1" applyBorder="1" applyAlignment="1">
      <alignment horizontal="right" vertical="center" wrapText="1"/>
    </xf>
    <xf numFmtId="3" fontId="166" fillId="0" borderId="16" xfId="0" applyNumberFormat="1" applyFont="1" applyFill="1" applyBorder="1" applyAlignment="1">
      <alignment horizontal="center" vertical="center" wrapText="1"/>
    </xf>
    <xf numFmtId="164" fontId="166" fillId="0" borderId="16" xfId="0" applyNumberFormat="1" applyFont="1" applyBorder="1" applyAlignment="1">
      <alignment horizontal="right" vertical="center" wrapText="1"/>
    </xf>
    <xf numFmtId="164" fontId="167" fillId="0" borderId="5" xfId="0" applyNumberFormat="1" applyFont="1" applyBorder="1" applyAlignment="1">
      <alignment horizontal="right" vertical="center" wrapText="1"/>
    </xf>
    <xf numFmtId="0" fontId="154" fillId="0" borderId="17" xfId="0" applyFont="1" applyBorder="1" applyAlignment="1">
      <alignment horizontal="center" vertical="center" wrapText="1"/>
    </xf>
    <xf numFmtId="0" fontId="177" fillId="0" borderId="1" xfId="0" applyFont="1" applyBorder="1" applyAlignment="1">
      <alignment horizontal="right" vertical="center"/>
    </xf>
    <xf numFmtId="0" fontId="177" fillId="0" borderId="2" xfId="0" applyFont="1" applyBorder="1" applyAlignment="1">
      <alignment horizontal="right" vertical="center"/>
    </xf>
    <xf numFmtId="0" fontId="177" fillId="0" borderId="6" xfId="0" applyFont="1" applyBorder="1" applyAlignment="1">
      <alignment horizontal="right" vertical="center"/>
    </xf>
    <xf numFmtId="0" fontId="154" fillId="0" borderId="5" xfId="0" applyFont="1" applyBorder="1" applyAlignment="1">
      <alignment horizontal="right" vertical="center"/>
    </xf>
    <xf numFmtId="164" fontId="154" fillId="0" borderId="5" xfId="0" applyNumberFormat="1" applyFont="1" applyBorder="1" applyAlignment="1">
      <alignment horizontal="right" vertical="center"/>
    </xf>
    <xf numFmtId="3" fontId="166" fillId="0" borderId="2" xfId="0" applyNumberFormat="1" applyFont="1" applyBorder="1" applyAlignment="1">
      <alignment horizontal="right" vertical="center" wrapText="1"/>
    </xf>
    <xf numFmtId="164" fontId="166" fillId="0" borderId="2" xfId="0" applyNumberFormat="1" applyFont="1" applyBorder="1" applyAlignment="1">
      <alignment horizontal="center" vertical="center" wrapText="1"/>
    </xf>
    <xf numFmtId="3" fontId="166" fillId="0" borderId="16" xfId="0" applyNumberFormat="1" applyFont="1" applyBorder="1" applyAlignment="1">
      <alignment horizontal="right" vertical="center" wrapText="1"/>
    </xf>
    <xf numFmtId="164" fontId="166" fillId="0" borderId="16" xfId="0" applyNumberFormat="1" applyFont="1" applyBorder="1" applyAlignment="1">
      <alignment horizontal="center" vertical="center" wrapText="1"/>
    </xf>
    <xf numFmtId="3" fontId="167" fillId="0" borderId="5" xfId="0" applyNumberFormat="1" applyFont="1" applyBorder="1" applyAlignment="1">
      <alignment horizontal="right" vertical="center" wrapText="1"/>
    </xf>
    <xf numFmtId="164" fontId="167" fillId="0" borderId="5" xfId="0" applyNumberFormat="1" applyFont="1" applyBorder="1" applyAlignment="1">
      <alignment horizontal="center" vertical="center" wrapText="1"/>
    </xf>
    <xf numFmtId="0" fontId="184" fillId="0" borderId="5" xfId="0" applyFont="1" applyBorder="1" applyAlignment="1">
      <alignment horizontal="center" vertical="center" wrapText="1"/>
    </xf>
    <xf numFmtId="0" fontId="177" fillId="0" borderId="18" xfId="0" applyFont="1" applyBorder="1" applyAlignment="1">
      <alignment horizontal="right" vertical="center" wrapText="1"/>
    </xf>
    <xf numFmtId="3" fontId="177" fillId="0" borderId="1" xfId="0" applyNumberFormat="1" applyFont="1" applyBorder="1" applyAlignment="1">
      <alignment horizontal="right" vertical="center" wrapText="1"/>
    </xf>
    <xf numFmtId="164" fontId="177" fillId="0" borderId="28" xfId="0" applyNumberFormat="1" applyFont="1" applyBorder="1" applyAlignment="1">
      <alignment horizontal="right" vertical="center" wrapText="1"/>
    </xf>
    <xf numFmtId="0" fontId="177" fillId="0" borderId="2" xfId="0" applyFont="1" applyBorder="1" applyAlignment="1">
      <alignment horizontal="right" vertical="center" wrapText="1"/>
    </xf>
    <xf numFmtId="3" fontId="177" fillId="0" borderId="2" xfId="0" applyNumberFormat="1" applyFont="1" applyBorder="1" applyAlignment="1">
      <alignment horizontal="right" vertical="center" wrapText="1"/>
    </xf>
    <xf numFmtId="164" fontId="177" fillId="0" borderId="23" xfId="0" applyNumberFormat="1" applyFont="1" applyBorder="1" applyAlignment="1">
      <alignment horizontal="right" vertical="center" wrapText="1"/>
    </xf>
    <xf numFmtId="0" fontId="177" fillId="0" borderId="6" xfId="0" applyFont="1" applyBorder="1" applyAlignment="1">
      <alignment horizontal="right" vertical="center" wrapText="1"/>
    </xf>
    <xf numFmtId="3" fontId="177" fillId="0" borderId="6" xfId="0" applyNumberFormat="1" applyFont="1" applyBorder="1" applyAlignment="1">
      <alignment horizontal="right" vertical="center" wrapText="1"/>
    </xf>
    <xf numFmtId="164" fontId="177" fillId="0" borderId="29" xfId="0" applyNumberFormat="1" applyFont="1" applyBorder="1" applyAlignment="1">
      <alignment horizontal="right" vertical="center" wrapText="1"/>
    </xf>
    <xf numFmtId="164" fontId="155" fillId="0" borderId="17" xfId="0" applyNumberFormat="1" applyFont="1" applyBorder="1" applyAlignment="1">
      <alignment horizontal="right" vertical="center" wrapText="1"/>
    </xf>
    <xf numFmtId="0" fontId="186" fillId="0" borderId="14" xfId="0" applyFont="1" applyBorder="1" applyAlignment="1">
      <alignment vertical="center" wrapText="1"/>
    </xf>
    <xf numFmtId="0" fontId="186" fillId="0" borderId="0" xfId="0" applyFont="1" applyBorder="1" applyAlignment="1">
      <alignment vertical="center" wrapText="1"/>
    </xf>
    <xf numFmtId="0" fontId="164" fillId="0" borderId="0" xfId="0" applyFont="1" applyBorder="1" applyAlignment="1"/>
    <xf numFmtId="0" fontId="185" fillId="0" borderId="14" xfId="0" applyFont="1" applyBorder="1" applyAlignment="1">
      <alignment horizontal="center" vertical="center" wrapText="1"/>
    </xf>
    <xf numFmtId="0" fontId="155" fillId="0" borderId="0" xfId="0" applyFont="1" applyBorder="1" applyAlignment="1">
      <alignment horizontal="center" vertical="center" wrapText="1"/>
    </xf>
    <xf numFmtId="0" fontId="185" fillId="0" borderId="0" xfId="0" applyFont="1" applyBorder="1" applyAlignment="1">
      <alignment horizontal="center" vertical="center" wrapText="1"/>
    </xf>
    <xf numFmtId="0" fontId="154" fillId="0" borderId="14" xfId="0" applyFont="1" applyBorder="1" applyAlignment="1">
      <alignment horizontal="right" vertical="center" wrapText="1"/>
    </xf>
    <xf numFmtId="3" fontId="154" fillId="0" borderId="0" xfId="0" applyNumberFormat="1" applyFont="1" applyBorder="1" applyAlignment="1">
      <alignment horizontal="right" vertical="center" wrapText="1"/>
    </xf>
    <xf numFmtId="164" fontId="154" fillId="0" borderId="0" xfId="0" applyNumberFormat="1" applyFont="1" applyBorder="1" applyAlignment="1">
      <alignment horizontal="right" vertical="center" wrapText="1"/>
    </xf>
    <xf numFmtId="3" fontId="155" fillId="0" borderId="14" xfId="0" applyNumberFormat="1" applyFont="1" applyBorder="1" applyAlignment="1">
      <alignment horizontal="right" vertical="center" wrapText="1"/>
    </xf>
    <xf numFmtId="3" fontId="155" fillId="0" borderId="0" xfId="0" applyNumberFormat="1" applyFont="1" applyBorder="1" applyAlignment="1">
      <alignment horizontal="right" vertical="center" wrapText="1"/>
    </xf>
    <xf numFmtId="164" fontId="155" fillId="0" borderId="0" xfId="0" applyNumberFormat="1" applyFont="1" applyBorder="1" applyAlignment="1">
      <alignment horizontal="right" vertical="center" wrapText="1"/>
    </xf>
    <xf numFmtId="0" fontId="164" fillId="0" borderId="3" xfId="0" applyFont="1" applyBorder="1"/>
    <xf numFmtId="0" fontId="156" fillId="0" borderId="15" xfId="0" applyFont="1" applyBorder="1" applyAlignment="1">
      <alignment horizontal="center" vertical="center" wrapText="1"/>
    </xf>
    <xf numFmtId="0" fontId="164" fillId="0" borderId="0" xfId="6" applyFont="1"/>
    <xf numFmtId="1" fontId="173" fillId="0" borderId="7" xfId="1" applyNumberFormat="1" applyFont="1" applyBorder="1" applyAlignment="1"/>
    <xf numFmtId="0" fontId="187" fillId="0" borderId="0" xfId="6" applyFont="1" applyBorder="1" applyAlignment="1"/>
    <xf numFmtId="0" fontId="187" fillId="0" borderId="0" xfId="6" applyFont="1" applyAlignment="1">
      <alignment horizontal="center"/>
    </xf>
    <xf numFmtId="0" fontId="175" fillId="0" borderId="0" xfId="6" applyFont="1" applyAlignment="1">
      <alignment horizontal="center"/>
    </xf>
    <xf numFmtId="167" fontId="156" fillId="0" borderId="11" xfId="1" applyNumberFormat="1" applyFont="1" applyBorder="1" applyAlignment="1">
      <alignment vertical="center" wrapText="1"/>
    </xf>
    <xf numFmtId="0" fontId="156" fillId="0" borderId="15" xfId="0" applyFont="1" applyBorder="1" applyAlignment="1">
      <alignment horizontal="center" vertical="center" wrapText="1"/>
    </xf>
    <xf numFmtId="0" fontId="167" fillId="0" borderId="5" xfId="0" applyFont="1" applyBorder="1" applyAlignment="1">
      <alignment horizontal="center" vertical="center" wrapText="1"/>
    </xf>
    <xf numFmtId="167" fontId="156" fillId="0" borderId="10" xfId="1" applyNumberFormat="1" applyFont="1" applyBorder="1" applyAlignment="1">
      <alignment horizontal="right" vertical="center"/>
    </xf>
    <xf numFmtId="167" fontId="156" fillId="0" borderId="19" xfId="1" applyNumberFormat="1" applyFont="1" applyBorder="1" applyAlignment="1">
      <alignment horizontal="right" vertical="center"/>
    </xf>
    <xf numFmtId="167" fontId="43" fillId="0" borderId="0" xfId="0" applyNumberFormat="1" applyFont="1"/>
    <xf numFmtId="167" fontId="157" fillId="0" borderId="5" xfId="1" applyNumberFormat="1" applyFont="1" applyBorder="1" applyAlignment="1">
      <alignment horizontal="right" vertical="center"/>
    </xf>
    <xf numFmtId="167" fontId="156" fillId="0" borderId="13" xfId="1" applyNumberFormat="1" applyFont="1" applyFill="1" applyBorder="1" applyAlignment="1">
      <alignment horizontal="right" vertical="center"/>
    </xf>
    <xf numFmtId="0" fontId="28" fillId="0" borderId="27" xfId="0" applyFont="1" applyFill="1" applyBorder="1"/>
    <xf numFmtId="0" fontId="89" fillId="0" borderId="0" xfId="0" applyFont="1" applyFill="1"/>
    <xf numFmtId="1" fontId="156" fillId="0" borderId="10" xfId="0" applyNumberFormat="1" applyFont="1" applyBorder="1" applyAlignment="1">
      <alignment horizontal="center" vertical="center"/>
    </xf>
    <xf numFmtId="0" fontId="152" fillId="0" borderId="10" xfId="0" applyFont="1" applyBorder="1" applyAlignment="1">
      <alignment vertical="center"/>
    </xf>
    <xf numFmtId="0" fontId="152" fillId="0" borderId="19" xfId="0" applyFont="1" applyBorder="1" applyAlignment="1">
      <alignment vertical="center"/>
    </xf>
    <xf numFmtId="0" fontId="156" fillId="0" borderId="13" xfId="0" applyFont="1" applyBorder="1" applyAlignment="1">
      <alignment horizontal="center" vertical="center"/>
    </xf>
    <xf numFmtId="0" fontId="152" fillId="0" borderId="8" xfId="0" applyFont="1" applyBorder="1" applyAlignment="1">
      <alignment vertical="center"/>
    </xf>
    <xf numFmtId="0" fontId="164" fillId="0" borderId="7" xfId="0" applyFont="1" applyBorder="1"/>
    <xf numFmtId="0" fontId="188" fillId="0" borderId="7" xfId="0" applyFont="1" applyFill="1" applyBorder="1"/>
    <xf numFmtId="167" fontId="157" fillId="0" borderId="5" xfId="1" applyNumberFormat="1" applyFont="1" applyFill="1" applyBorder="1" applyAlignment="1">
      <alignment horizontal="right" vertical="center"/>
    </xf>
    <xf numFmtId="0" fontId="154" fillId="0" borderId="11" xfId="0" applyFont="1" applyBorder="1" applyAlignment="1">
      <alignment horizontal="center" vertical="center" wrapText="1"/>
    </xf>
    <xf numFmtId="0" fontId="152" fillId="0" borderId="11" xfId="0" applyFont="1" applyBorder="1" applyAlignment="1">
      <alignment vertical="center" wrapText="1"/>
    </xf>
    <xf numFmtId="0" fontId="154" fillId="0" borderId="19" xfId="0" applyFont="1" applyBorder="1" applyAlignment="1">
      <alignment horizontal="center" vertical="center" wrapText="1"/>
    </xf>
    <xf numFmtId="0" fontId="152" fillId="0" borderId="19" xfId="0" applyFont="1" applyBorder="1" applyAlignment="1">
      <alignment vertical="center" wrapText="1"/>
    </xf>
    <xf numFmtId="0" fontId="154" fillId="0" borderId="13" xfId="0" applyFont="1" applyBorder="1" applyAlignment="1">
      <alignment horizontal="center" vertical="center" wrapText="1"/>
    </xf>
    <xf numFmtId="0" fontId="152" fillId="0" borderId="13" xfId="0" applyFont="1" applyBorder="1" applyAlignment="1">
      <alignment vertical="center" wrapText="1"/>
    </xf>
    <xf numFmtId="0" fontId="182" fillId="0" borderId="15" xfId="0" applyFont="1" applyBorder="1" applyAlignment="1">
      <alignment horizontal="center" vertical="center" wrapText="1"/>
    </xf>
    <xf numFmtId="3" fontId="156" fillId="0" borderId="1" xfId="0" applyNumberFormat="1" applyFont="1" applyBorder="1"/>
    <xf numFmtId="164" fontId="156" fillId="0" borderId="1" xfId="0" applyNumberFormat="1" applyFont="1" applyBorder="1" applyAlignment="1">
      <alignment vertical="center" wrapText="1"/>
    </xf>
    <xf numFmtId="3" fontId="156" fillId="0" borderId="2" xfId="0" applyNumberFormat="1" applyFont="1" applyBorder="1"/>
    <xf numFmtId="164" fontId="156" fillId="0" borderId="2" xfId="0" applyNumberFormat="1" applyFont="1" applyBorder="1" applyAlignment="1">
      <alignment vertical="center" wrapText="1"/>
    </xf>
    <xf numFmtId="3" fontId="156" fillId="0" borderId="16" xfId="0" applyNumberFormat="1" applyFont="1" applyBorder="1"/>
    <xf numFmtId="3" fontId="156" fillId="0" borderId="6" xfId="0" applyNumberFormat="1" applyFont="1" applyBorder="1"/>
    <xf numFmtId="164" fontId="156" fillId="0" borderId="6" xfId="0" applyNumberFormat="1" applyFont="1" applyBorder="1" applyAlignment="1">
      <alignment vertical="center" wrapText="1"/>
    </xf>
    <xf numFmtId="3" fontId="157" fillId="0" borderId="9" xfId="0" applyNumberFormat="1" applyFont="1" applyBorder="1" applyAlignment="1">
      <alignment vertical="center" wrapText="1"/>
    </xf>
    <xf numFmtId="164" fontId="157" fillId="0" borderId="9" xfId="0" applyNumberFormat="1" applyFont="1" applyBorder="1" applyAlignment="1">
      <alignment vertical="center" wrapText="1"/>
    </xf>
    <xf numFmtId="164" fontId="156" fillId="0" borderId="16" xfId="0" applyNumberFormat="1" applyFont="1" applyBorder="1" applyAlignment="1">
      <alignment vertical="center" wrapText="1"/>
    </xf>
    <xf numFmtId="3" fontId="157" fillId="0" borderId="9" xfId="0" applyNumberFormat="1" applyFont="1" applyFill="1" applyBorder="1" applyAlignment="1">
      <alignment vertical="center" wrapText="1"/>
    </xf>
    <xf numFmtId="3" fontId="156" fillId="0" borderId="1" xfId="0" applyNumberFormat="1" applyFont="1" applyBorder="1" applyAlignment="1">
      <alignment horizontal="right" vertical="center"/>
    </xf>
    <xf numFmtId="167" fontId="156" fillId="3" borderId="18" xfId="1" applyNumberFormat="1" applyFont="1" applyFill="1" applyBorder="1" applyAlignment="1">
      <alignment horizontal="center" vertical="center"/>
    </xf>
    <xf numFmtId="165" fontId="156" fillId="0" borderId="1" xfId="1" applyNumberFormat="1" applyFont="1" applyBorder="1" applyAlignment="1">
      <alignment horizontal="right" vertical="center" wrapText="1"/>
    </xf>
    <xf numFmtId="3" fontId="156" fillId="0" borderId="2" xfId="0" applyNumberFormat="1" applyFont="1" applyBorder="1" applyAlignment="1">
      <alignment horizontal="right" vertical="center"/>
    </xf>
    <xf numFmtId="165" fontId="156" fillId="0" borderId="2" xfId="1" applyNumberFormat="1" applyFont="1" applyBorder="1" applyAlignment="1">
      <alignment horizontal="right" vertical="center" wrapText="1"/>
    </xf>
    <xf numFmtId="3" fontId="156" fillId="0" borderId="6" xfId="0" applyNumberFormat="1" applyFont="1" applyBorder="1" applyAlignment="1">
      <alignment horizontal="right" vertical="center"/>
    </xf>
    <xf numFmtId="3" fontId="157" fillId="0" borderId="5" xfId="0" applyNumberFormat="1" applyFont="1" applyBorder="1" applyAlignment="1">
      <alignment vertical="center" wrapText="1"/>
    </xf>
    <xf numFmtId="165" fontId="157" fillId="0" borderId="5" xfId="1" applyNumberFormat="1" applyFont="1" applyBorder="1" applyAlignment="1">
      <alignment horizontal="right" vertical="center" wrapText="1"/>
    </xf>
    <xf numFmtId="164" fontId="156" fillId="0" borderId="1" xfId="0" applyNumberFormat="1" applyFont="1" applyBorder="1" applyAlignment="1">
      <alignment horizontal="center" vertical="center" wrapText="1"/>
    </xf>
    <xf numFmtId="164" fontId="156" fillId="0" borderId="2" xfId="0" applyNumberFormat="1" applyFont="1" applyBorder="1" applyAlignment="1">
      <alignment horizontal="center" vertical="center" wrapText="1"/>
    </xf>
    <xf numFmtId="164" fontId="156" fillId="0" borderId="6" xfId="0" applyNumberFormat="1" applyFont="1" applyBorder="1" applyAlignment="1">
      <alignment horizontal="center" vertical="center" wrapText="1"/>
    </xf>
    <xf numFmtId="3" fontId="157" fillId="0" borderId="5" xfId="0" applyNumberFormat="1" applyFont="1" applyBorder="1" applyAlignment="1">
      <alignment horizontal="center" vertical="center" wrapText="1"/>
    </xf>
    <xf numFmtId="164" fontId="157" fillId="0" borderId="5" xfId="0" applyNumberFormat="1" applyFont="1" applyBorder="1" applyAlignment="1">
      <alignment horizontal="center" vertical="center" wrapText="1"/>
    </xf>
    <xf numFmtId="0" fontId="156" fillId="0" borderId="1" xfId="0" applyFont="1" applyBorder="1" applyAlignment="1">
      <alignment horizontal="center" vertical="center" wrapText="1"/>
    </xf>
    <xf numFmtId="1" fontId="166" fillId="0" borderId="2" xfId="0" applyNumberFormat="1" applyFont="1" applyBorder="1" applyAlignment="1">
      <alignment horizontal="left" vertical="center"/>
    </xf>
    <xf numFmtId="1" fontId="166" fillId="0" borderId="2" xfId="0" applyNumberFormat="1" applyFont="1" applyBorder="1" applyAlignment="1">
      <alignment vertical="center"/>
    </xf>
    <xf numFmtId="0" fontId="166" fillId="0" borderId="2" xfId="0" applyFont="1" applyBorder="1" applyAlignment="1">
      <alignment vertical="center" wrapText="1"/>
    </xf>
    <xf numFmtId="0" fontId="156" fillId="0" borderId="6" xfId="0" applyFont="1" applyBorder="1" applyAlignment="1">
      <alignment horizontal="center" vertical="center" wrapText="1"/>
    </xf>
    <xf numFmtId="1" fontId="166" fillId="0" borderId="6" xfId="0" applyNumberFormat="1" applyFont="1" applyBorder="1" applyAlignment="1">
      <alignment horizontal="left" vertical="center"/>
    </xf>
    <xf numFmtId="0" fontId="166" fillId="0" borderId="5" xfId="0" applyNumberFormat="1" applyFont="1" applyBorder="1" applyAlignment="1">
      <alignment horizontal="center" vertical="center" wrapText="1"/>
    </xf>
    <xf numFmtId="0" fontId="154" fillId="0" borderId="6" xfId="0" applyFont="1" applyBorder="1" applyAlignment="1">
      <alignment vertical="center" wrapText="1"/>
    </xf>
    <xf numFmtId="164" fontId="184" fillId="0" borderId="1" xfId="0" applyNumberFormat="1" applyFont="1" applyBorder="1" applyAlignment="1">
      <alignment vertical="center" wrapText="1"/>
    </xf>
    <xf numFmtId="164" fontId="184" fillId="0" borderId="2" xfId="0" applyNumberFormat="1" applyFont="1" applyBorder="1" applyAlignment="1">
      <alignment vertical="center" wrapText="1"/>
    </xf>
    <xf numFmtId="164" fontId="184" fillId="0" borderId="6" xfId="0" applyNumberFormat="1" applyFont="1" applyBorder="1" applyAlignment="1">
      <alignment vertical="center" wrapText="1"/>
    </xf>
    <xf numFmtId="167" fontId="155" fillId="0" borderId="5" xfId="1" applyNumberFormat="1" applyFont="1" applyBorder="1" applyAlignment="1">
      <alignment vertical="center" wrapText="1"/>
    </xf>
    <xf numFmtId="167" fontId="155" fillId="0" borderId="5" xfId="1" applyNumberFormat="1" applyFont="1" applyFill="1" applyBorder="1" applyAlignment="1">
      <alignment vertical="center" wrapText="1"/>
    </xf>
    <xf numFmtId="164" fontId="185" fillId="0" borderId="5" xfId="0" applyNumberFormat="1" applyFont="1" applyBorder="1" applyAlignment="1">
      <alignment vertical="center" wrapText="1"/>
    </xf>
    <xf numFmtId="43" fontId="183" fillId="0" borderId="2" xfId="0" applyNumberFormat="1" applyFont="1" applyFill="1" applyBorder="1" applyAlignment="1">
      <alignment horizontal="right" vertical="center"/>
    </xf>
    <xf numFmtId="164" fontId="153" fillId="0" borderId="5" xfId="0" applyNumberFormat="1" applyFont="1" applyBorder="1" applyAlignment="1">
      <alignment horizontal="center" vertical="center" wrapText="1"/>
    </xf>
    <xf numFmtId="0" fontId="189" fillId="0" borderId="0" xfId="0" applyFont="1" applyAlignment="1">
      <alignment horizontal="center"/>
    </xf>
    <xf numFmtId="0" fontId="173" fillId="0" borderId="1" xfId="0" applyFont="1" applyBorder="1" applyAlignment="1">
      <alignment horizontal="center" vertical="center"/>
    </xf>
    <xf numFmtId="0" fontId="162" fillId="0" borderId="1" xfId="0" applyFont="1" applyBorder="1" applyAlignment="1">
      <alignment horizontal="left" vertical="center" wrapText="1"/>
    </xf>
    <xf numFmtId="0" fontId="173" fillId="0" borderId="2" xfId="0" applyFont="1" applyBorder="1" applyAlignment="1">
      <alignment horizontal="center" vertical="center"/>
    </xf>
    <xf numFmtId="0" fontId="173" fillId="0" borderId="0" xfId="0" applyFont="1" applyAlignment="1">
      <alignment horizontal="center"/>
    </xf>
    <xf numFmtId="3" fontId="156" fillId="0" borderId="1" xfId="0" applyNumberFormat="1" applyFont="1" applyBorder="1" applyAlignment="1">
      <alignment vertical="center"/>
    </xf>
    <xf numFmtId="164" fontId="156" fillId="0" borderId="1" xfId="0" applyNumberFormat="1" applyFont="1" applyBorder="1" applyAlignment="1">
      <alignment horizontal="right" vertical="center" wrapText="1"/>
    </xf>
    <xf numFmtId="3" fontId="156" fillId="0" borderId="2" xfId="0" applyNumberFormat="1" applyFont="1" applyBorder="1" applyAlignment="1">
      <alignment vertical="center"/>
    </xf>
    <xf numFmtId="164" fontId="156" fillId="0" borderId="2" xfId="0" applyNumberFormat="1" applyFont="1" applyBorder="1" applyAlignment="1">
      <alignment horizontal="right" vertical="center" wrapText="1"/>
    </xf>
    <xf numFmtId="3" fontId="156" fillId="0" borderId="16" xfId="0" applyNumberFormat="1" applyFont="1" applyBorder="1" applyAlignment="1">
      <alignment vertical="center"/>
    </xf>
    <xf numFmtId="3" fontId="157" fillId="0" borderId="5" xfId="0" applyNumberFormat="1" applyFont="1" applyFill="1" applyBorder="1" applyAlignment="1">
      <alignment horizontal="right" vertical="center" wrapText="1"/>
    </xf>
    <xf numFmtId="164" fontId="157" fillId="0" borderId="5" xfId="0" applyNumberFormat="1" applyFont="1" applyBorder="1" applyAlignment="1">
      <alignment horizontal="right" vertical="center" wrapText="1"/>
    </xf>
    <xf numFmtId="0" fontId="190" fillId="3" borderId="2" xfId="6" applyFont="1" applyFill="1" applyBorder="1" applyAlignment="1">
      <alignment vertical="center"/>
    </xf>
    <xf numFmtId="0" fontId="167" fillId="3" borderId="5" xfId="6" applyFont="1" applyFill="1" applyBorder="1" applyAlignment="1">
      <alignment vertical="center"/>
    </xf>
    <xf numFmtId="0" fontId="164" fillId="0" borderId="0" xfId="6" applyFont="1" applyAlignment="1">
      <alignment horizontal="center"/>
    </xf>
    <xf numFmtId="0" fontId="166" fillId="0" borderId="5" xfId="6" applyFont="1" applyBorder="1" applyAlignment="1">
      <alignment horizontal="center"/>
    </xf>
    <xf numFmtId="0" fontId="190" fillId="3" borderId="1" xfId="6" applyFont="1" applyFill="1" applyBorder="1" applyAlignment="1">
      <alignment horizontal="center" vertical="center"/>
    </xf>
    <xf numFmtId="0" fontId="166" fillId="3" borderId="1" xfId="6" applyFont="1" applyFill="1" applyBorder="1" applyAlignment="1">
      <alignment vertical="center"/>
    </xf>
    <xf numFmtId="0" fontId="190" fillId="3" borderId="2" xfId="6" applyFont="1" applyFill="1" applyBorder="1" applyAlignment="1">
      <alignment horizontal="center" vertical="center"/>
    </xf>
    <xf numFmtId="0" fontId="166" fillId="3" borderId="2" xfId="6" applyFont="1" applyFill="1" applyBorder="1" applyAlignment="1">
      <alignment vertical="center"/>
    </xf>
    <xf numFmtId="0" fontId="190" fillId="3" borderId="16" xfId="6" applyFont="1" applyFill="1" applyBorder="1" applyAlignment="1">
      <alignment horizontal="center" vertical="center"/>
    </xf>
    <xf numFmtId="0" fontId="166" fillId="3" borderId="16" xfId="6" applyFont="1" applyFill="1" applyBorder="1" applyAlignment="1">
      <alignment vertical="center"/>
    </xf>
    <xf numFmtId="0" fontId="190" fillId="0" borderId="0" xfId="6" applyFont="1" applyAlignment="1">
      <alignment horizontal="center"/>
    </xf>
    <xf numFmtId="0" fontId="190" fillId="0" borderId="0" xfId="6" applyFont="1"/>
    <xf numFmtId="0" fontId="166" fillId="3" borderId="1" xfId="6" applyFont="1" applyFill="1" applyBorder="1" applyAlignment="1">
      <alignment horizontal="center" vertical="center"/>
    </xf>
    <xf numFmtId="167" fontId="166" fillId="3" borderId="1" xfId="1" applyNumberFormat="1" applyFont="1" applyFill="1" applyBorder="1" applyAlignment="1">
      <alignment vertical="center"/>
    </xf>
    <xf numFmtId="0" fontId="166" fillId="3" borderId="2" xfId="6" applyFont="1" applyFill="1" applyBorder="1" applyAlignment="1">
      <alignment horizontal="center" vertical="center"/>
    </xf>
    <xf numFmtId="167" fontId="166" fillId="3" borderId="2" xfId="1" applyNumberFormat="1" applyFont="1" applyFill="1" applyBorder="1" applyAlignment="1">
      <alignment vertical="center"/>
    </xf>
    <xf numFmtId="0" fontId="166" fillId="3" borderId="16" xfId="6" applyFont="1" applyFill="1" applyBorder="1" applyAlignment="1">
      <alignment horizontal="center" vertical="center"/>
    </xf>
    <xf numFmtId="167" fontId="166" fillId="3" borderId="16" xfId="1" applyNumberFormat="1" applyFont="1" applyFill="1" applyBorder="1" applyAlignment="1">
      <alignment vertical="center"/>
    </xf>
    <xf numFmtId="0" fontId="167" fillId="0" borderId="5" xfId="6" applyFont="1" applyBorder="1" applyAlignment="1">
      <alignment vertical="center"/>
    </xf>
    <xf numFmtId="167" fontId="181" fillId="0" borderId="5" xfId="1" applyNumberFormat="1" applyFont="1" applyBorder="1" applyAlignment="1">
      <alignment vertical="center"/>
    </xf>
    <xf numFmtId="167" fontId="191" fillId="0" borderId="5" xfId="1" applyNumberFormat="1" applyFont="1" applyBorder="1" applyAlignment="1">
      <alignment vertical="center"/>
    </xf>
    <xf numFmtId="0" fontId="192" fillId="0" borderId="0" xfId="6" applyFont="1" applyBorder="1" applyAlignment="1">
      <alignment horizontal="center"/>
    </xf>
    <xf numFmtId="0" fontId="192" fillId="3" borderId="0" xfId="6" applyFont="1" applyFill="1" applyBorder="1"/>
    <xf numFmtId="0" fontId="192" fillId="0" borderId="0" xfId="6" applyFont="1" applyBorder="1"/>
    <xf numFmtId="0" fontId="193" fillId="0" borderId="0" xfId="6" applyFont="1" applyBorder="1"/>
    <xf numFmtId="0" fontId="156" fillId="0" borderId="0" xfId="6" applyFont="1"/>
    <xf numFmtId="0" fontId="194" fillId="0" borderId="0" xfId="6" applyFont="1"/>
    <xf numFmtId="0" fontId="171" fillId="0" borderId="0" xfId="6" applyFont="1" applyAlignment="1">
      <alignment horizontal="left" indent="4"/>
    </xf>
    <xf numFmtId="0" fontId="195" fillId="0" borderId="0" xfId="6" applyFont="1" applyAlignment="1">
      <alignment horizontal="center"/>
    </xf>
    <xf numFmtId="0" fontId="196" fillId="0" borderId="0" xfId="6" applyFont="1" applyAlignment="1"/>
    <xf numFmtId="164" fontId="152" fillId="0" borderId="2" xfId="0" applyNumberFormat="1" applyFont="1" applyBorder="1" applyAlignment="1">
      <alignment horizontal="center" vertical="center" wrapText="1"/>
    </xf>
    <xf numFmtId="0" fontId="152" fillId="0" borderId="2" xfId="0" applyFont="1" applyBorder="1" applyAlignment="1">
      <alignment horizontal="center" vertical="center" wrapText="1"/>
    </xf>
    <xf numFmtId="0" fontId="162" fillId="0" borderId="5" xfId="0" applyFont="1" applyBorder="1" applyAlignment="1">
      <alignment horizontal="center" vertical="center" wrapText="1"/>
    </xf>
    <xf numFmtId="0" fontId="19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8" fillId="0" borderId="0" xfId="0" applyFont="1" applyAlignment="1">
      <alignment vertical="center"/>
    </xf>
    <xf numFmtId="167" fontId="199" fillId="0" borderId="2" xfId="1" applyNumberFormat="1" applyFont="1" applyFill="1" applyBorder="1" applyAlignment="1">
      <alignment horizontal="right" vertical="center"/>
    </xf>
    <xf numFmtId="167" fontId="200" fillId="0" borderId="2" xfId="1" applyNumberFormat="1" applyFont="1" applyFill="1" applyBorder="1" applyAlignment="1">
      <alignment horizontal="right" vertical="center"/>
    </xf>
    <xf numFmtId="167" fontId="201" fillId="0" borderId="2" xfId="1" applyNumberFormat="1" applyFont="1" applyFill="1" applyBorder="1" applyAlignment="1">
      <alignment horizontal="right" vertical="center"/>
    </xf>
    <xf numFmtId="167" fontId="202" fillId="0" borderId="2" xfId="1" applyNumberFormat="1" applyFont="1" applyFill="1" applyBorder="1" applyAlignment="1">
      <alignment horizontal="right" vertical="center"/>
    </xf>
    <xf numFmtId="167" fontId="203" fillId="0" borderId="2" xfId="1" applyNumberFormat="1" applyFont="1" applyFill="1" applyBorder="1" applyAlignment="1">
      <alignment horizontal="right" vertical="center"/>
    </xf>
    <xf numFmtId="167" fontId="202" fillId="0" borderId="16" xfId="1" applyNumberFormat="1" applyFont="1" applyFill="1" applyBorder="1" applyAlignment="1">
      <alignment horizontal="right" vertical="center"/>
    </xf>
    <xf numFmtId="167" fontId="202" fillId="0" borderId="6" xfId="1" applyNumberFormat="1" applyFont="1" applyFill="1" applyBorder="1" applyAlignment="1">
      <alignment horizontal="right" vertical="center"/>
    </xf>
    <xf numFmtId="167" fontId="202" fillId="0" borderId="18" xfId="1" applyNumberFormat="1" applyFont="1" applyFill="1" applyBorder="1" applyAlignment="1">
      <alignment horizontal="right" vertical="center"/>
    </xf>
    <xf numFmtId="164" fontId="202" fillId="0" borderId="2" xfId="1" applyNumberFormat="1" applyFont="1" applyFill="1" applyBorder="1" applyAlignment="1">
      <alignment horizontal="right" vertical="center"/>
    </xf>
    <xf numFmtId="164" fontId="202" fillId="0" borderId="6" xfId="0" applyNumberFormat="1" applyFont="1" applyFill="1" applyBorder="1" applyAlignment="1">
      <alignment horizontal="right" vertical="center"/>
    </xf>
    <xf numFmtId="0" fontId="204" fillId="0" borderId="0" xfId="0" applyFont="1" applyAlignment="1">
      <alignment vertical="center"/>
    </xf>
    <xf numFmtId="167" fontId="205" fillId="0" borderId="2" xfId="1" applyNumberFormat="1" applyFont="1" applyFill="1" applyBorder="1" applyAlignment="1">
      <alignment horizontal="right" vertical="center"/>
    </xf>
    <xf numFmtId="167" fontId="206" fillId="0" borderId="2" xfId="1" applyNumberFormat="1" applyFont="1" applyFill="1" applyBorder="1" applyAlignment="1">
      <alignment horizontal="right" vertical="center"/>
    </xf>
    <xf numFmtId="37" fontId="152" fillId="0" borderId="2" xfId="1" applyNumberFormat="1" applyFont="1" applyBorder="1" applyAlignment="1">
      <alignment horizontal="center" vertical="center" wrapText="1"/>
    </xf>
    <xf numFmtId="164" fontId="152" fillId="0" borderId="18" xfId="0" applyNumberFormat="1" applyFont="1" applyBorder="1" applyAlignment="1">
      <alignment horizontal="center" vertical="center" wrapText="1"/>
    </xf>
    <xf numFmtId="0" fontId="152" fillId="0" borderId="18" xfId="0" applyFont="1" applyBorder="1" applyAlignment="1">
      <alignment horizontal="center" vertical="center" wrapText="1"/>
    </xf>
    <xf numFmtId="167" fontId="207" fillId="0" borderId="2" xfId="1" applyNumberFormat="1" applyFont="1" applyFill="1" applyBorder="1" applyAlignment="1">
      <alignment horizontal="right" vertical="center"/>
    </xf>
    <xf numFmtId="0" fontId="61" fillId="0" borderId="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67" fontId="208" fillId="0" borderId="2" xfId="1" applyNumberFormat="1" applyFont="1" applyFill="1" applyBorder="1" applyAlignment="1">
      <alignment horizontal="right" vertical="center"/>
    </xf>
    <xf numFmtId="167" fontId="207" fillId="0" borderId="2" xfId="1" applyNumberFormat="1" applyFont="1" applyFill="1" applyBorder="1" applyAlignment="1">
      <alignment horizontal="right" vertical="center" wrapText="1"/>
    </xf>
    <xf numFmtId="167" fontId="54" fillId="0" borderId="2" xfId="1" applyNumberFormat="1" applyFont="1" applyFill="1" applyBorder="1" applyAlignment="1">
      <alignment horizontal="right" vertical="center" wrapText="1"/>
    </xf>
    <xf numFmtId="43" fontId="46" fillId="6" borderId="2" xfId="0" applyNumberFormat="1" applyFont="1" applyFill="1" applyBorder="1" applyAlignment="1">
      <alignment horizontal="right" vertical="center"/>
    </xf>
    <xf numFmtId="166" fontId="166" fillId="6" borderId="2" xfId="0" applyNumberFormat="1" applyFont="1" applyFill="1" applyBorder="1" applyAlignment="1">
      <alignment horizontal="right" vertical="center"/>
    </xf>
    <xf numFmtId="0" fontId="208" fillId="0" borderId="2" xfId="0" applyFont="1" applyFill="1" applyBorder="1" applyAlignment="1">
      <alignment horizontal="right" vertical="center"/>
    </xf>
    <xf numFmtId="166" fontId="166" fillId="6" borderId="6" xfId="0" applyNumberFormat="1" applyFont="1" applyFill="1" applyBorder="1" applyAlignment="1">
      <alignment horizontal="right" vertical="center"/>
    </xf>
    <xf numFmtId="0" fontId="156" fillId="0" borderId="15" xfId="0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167" fontId="152" fillId="0" borderId="2" xfId="0" applyNumberFormat="1" applyFont="1" applyBorder="1" applyAlignment="1">
      <alignment horizontal="center" vertical="center" wrapText="1"/>
    </xf>
    <xf numFmtId="164" fontId="152" fillId="0" borderId="2" xfId="0" applyNumberFormat="1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167" fontId="65" fillId="0" borderId="18" xfId="1" applyNumberFormat="1" applyFont="1" applyFill="1" applyBorder="1" applyAlignment="1">
      <alignment horizontal="right" vertical="center" wrapText="1"/>
    </xf>
    <xf numFmtId="167" fontId="65" fillId="0" borderId="6" xfId="1" applyNumberFormat="1" applyFont="1" applyFill="1" applyBorder="1" applyAlignment="1">
      <alignment horizontal="right" vertical="center" wrapText="1"/>
    </xf>
    <xf numFmtId="0" fontId="209" fillId="0" borderId="1" xfId="0" applyFont="1" applyBorder="1" applyAlignment="1">
      <alignment horizontal="center" vertical="center" wrapText="1"/>
    </xf>
    <xf numFmtId="0" fontId="209" fillId="0" borderId="2" xfId="0" applyFont="1" applyBorder="1" applyAlignment="1">
      <alignment horizontal="center" vertical="center" wrapText="1"/>
    </xf>
    <xf numFmtId="37" fontId="210" fillId="0" borderId="5" xfId="1" applyNumberFormat="1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211" fillId="0" borderId="0" xfId="0" applyFont="1"/>
    <xf numFmtId="3" fontId="212" fillId="0" borderId="0" xfId="0" applyNumberFormat="1" applyFont="1" applyBorder="1" applyAlignment="1">
      <alignment vertical="center" wrapText="1"/>
    </xf>
    <xf numFmtId="164" fontId="212" fillId="0" borderId="0" xfId="0" applyNumberFormat="1" applyFont="1" applyBorder="1" applyAlignment="1">
      <alignment vertical="center" wrapText="1"/>
    </xf>
    <xf numFmtId="0" fontId="213" fillId="0" borderId="0" xfId="0" applyFont="1" applyBorder="1" applyAlignment="1">
      <alignment vertical="center" wrapText="1"/>
    </xf>
    <xf numFmtId="0" fontId="214" fillId="0" borderId="0" xfId="0" applyFont="1" applyBorder="1" applyAlignment="1">
      <alignment horizontal="center" vertical="center" wrapText="1"/>
    </xf>
    <xf numFmtId="0" fontId="215" fillId="0" borderId="0" xfId="0" applyFont="1" applyBorder="1" applyAlignment="1">
      <alignment horizontal="center" vertical="center" wrapText="1"/>
    </xf>
    <xf numFmtId="167" fontId="215" fillId="3" borderId="0" xfId="1" applyNumberFormat="1" applyFont="1" applyFill="1" applyBorder="1" applyAlignment="1">
      <alignment horizontal="right" vertical="center"/>
    </xf>
    <xf numFmtId="166" fontId="215" fillId="3" borderId="0" xfId="1" applyNumberFormat="1" applyFont="1" applyFill="1" applyBorder="1" applyAlignment="1">
      <alignment horizontal="right" vertical="center"/>
    </xf>
    <xf numFmtId="164" fontId="215" fillId="0" borderId="0" xfId="0" applyNumberFormat="1" applyFont="1" applyBorder="1" applyAlignment="1">
      <alignment horizontal="center" vertical="center" wrapText="1"/>
    </xf>
    <xf numFmtId="3" fontId="216" fillId="0" borderId="0" xfId="0" applyNumberFormat="1" applyFont="1" applyBorder="1" applyAlignment="1">
      <alignment horizontal="center" vertical="center" wrapText="1"/>
    </xf>
    <xf numFmtId="165" fontId="216" fillId="0" borderId="0" xfId="0" applyNumberFormat="1" applyFont="1" applyBorder="1" applyAlignment="1">
      <alignment horizontal="center" vertical="center" wrapText="1"/>
    </xf>
    <xf numFmtId="3" fontId="212" fillId="0" borderId="0" xfId="0" applyNumberFormat="1" applyFont="1" applyFill="1" applyBorder="1" applyAlignment="1">
      <alignment horizontal="center" vertical="center" wrapText="1"/>
    </xf>
    <xf numFmtId="165" fontId="212" fillId="0" borderId="0" xfId="1" applyNumberFormat="1" applyFont="1" applyFill="1" applyBorder="1" applyAlignment="1">
      <alignment horizontal="center" vertical="center" wrapText="1"/>
    </xf>
    <xf numFmtId="0" fontId="211" fillId="0" borderId="0" xfId="0" applyFont="1" applyFill="1"/>
    <xf numFmtId="3" fontId="212" fillId="2" borderId="0" xfId="0" applyNumberFormat="1" applyFont="1" applyFill="1" applyBorder="1" applyAlignment="1">
      <alignment horizontal="center" vertical="center" wrapText="1"/>
    </xf>
    <xf numFmtId="164" fontId="212" fillId="2" borderId="0" xfId="0" applyNumberFormat="1" applyFont="1" applyFill="1" applyBorder="1" applyAlignment="1">
      <alignment horizontal="center" vertical="center" wrapText="1"/>
    </xf>
    <xf numFmtId="0" fontId="211" fillId="2" borderId="0" xfId="0" applyFont="1" applyFill="1"/>
    <xf numFmtId="0" fontId="211" fillId="2" borderId="0" xfId="0" applyFont="1" applyFill="1" applyBorder="1" applyAlignment="1">
      <alignment horizontal="center" wrapText="1"/>
    </xf>
    <xf numFmtId="0" fontId="217" fillId="2" borderId="15" xfId="0" applyFont="1" applyFill="1" applyBorder="1" applyAlignment="1">
      <alignment horizontal="center" vertical="center" wrapText="1"/>
    </xf>
    <xf numFmtId="3" fontId="218" fillId="2" borderId="1" xfId="0" applyNumberFormat="1" applyFont="1" applyFill="1" applyBorder="1" applyAlignment="1">
      <alignment horizontal="center" vertical="center" wrapText="1"/>
    </xf>
    <xf numFmtId="3" fontId="218" fillId="2" borderId="1" xfId="1" applyNumberFormat="1" applyFont="1" applyFill="1" applyBorder="1" applyAlignment="1">
      <alignment horizontal="center" vertical="center" wrapText="1"/>
    </xf>
    <xf numFmtId="165" fontId="218" fillId="2" borderId="1" xfId="1" applyNumberFormat="1" applyFont="1" applyFill="1" applyBorder="1" applyAlignment="1">
      <alignment horizontal="center" vertical="center" wrapText="1"/>
    </xf>
    <xf numFmtId="3" fontId="218" fillId="2" borderId="2" xfId="0" applyNumberFormat="1" applyFont="1" applyFill="1" applyBorder="1" applyAlignment="1">
      <alignment horizontal="center" vertical="center" wrapText="1"/>
    </xf>
    <xf numFmtId="3" fontId="218" fillId="2" borderId="2" xfId="1" applyNumberFormat="1" applyFont="1" applyFill="1" applyBorder="1" applyAlignment="1">
      <alignment horizontal="center" vertical="center" wrapText="1"/>
    </xf>
    <xf numFmtId="165" fontId="218" fillId="2" borderId="2" xfId="1" applyNumberFormat="1" applyFont="1" applyFill="1" applyBorder="1" applyAlignment="1">
      <alignment horizontal="center" vertical="center" wrapText="1"/>
    </xf>
    <xf numFmtId="0" fontId="218" fillId="2" borderId="6" xfId="0" applyFont="1" applyFill="1" applyBorder="1" applyAlignment="1">
      <alignment horizontal="center" vertical="center"/>
    </xf>
    <xf numFmtId="164" fontId="218" fillId="2" borderId="6" xfId="0" applyNumberFormat="1" applyFont="1" applyFill="1" applyBorder="1" applyAlignment="1">
      <alignment horizontal="center" vertical="center"/>
    </xf>
    <xf numFmtId="3" fontId="212" fillId="2" borderId="5" xfId="0" applyNumberFormat="1" applyFont="1" applyFill="1" applyBorder="1" applyAlignment="1">
      <alignment horizontal="center" vertical="center" wrapText="1"/>
    </xf>
    <xf numFmtId="167" fontId="154" fillId="0" borderId="2" xfId="1" applyNumberFormat="1" applyFont="1" applyBorder="1" applyAlignment="1">
      <alignment horizontal="center" vertical="center" wrapText="1"/>
    </xf>
    <xf numFmtId="167" fontId="167" fillId="3" borderId="5" xfId="1" applyNumberFormat="1" applyFont="1" applyFill="1" applyBorder="1" applyAlignment="1">
      <alignment vertical="center"/>
    </xf>
    <xf numFmtId="0" fontId="219" fillId="0" borderId="0" xfId="0" applyFont="1"/>
    <xf numFmtId="0" fontId="97" fillId="0" borderId="9" xfId="0" applyFont="1" applyBorder="1" applyAlignment="1">
      <alignment horizontal="center" vertical="center" wrapText="1"/>
    </xf>
    <xf numFmtId="164" fontId="61" fillId="0" borderId="2" xfId="0" applyNumberFormat="1" applyFont="1" applyBorder="1" applyAlignment="1">
      <alignment horizontal="center" vertical="center" wrapText="1"/>
    </xf>
    <xf numFmtId="167" fontId="152" fillId="0" borderId="18" xfId="1" applyNumberFormat="1" applyFont="1" applyBorder="1" applyAlignment="1">
      <alignment vertical="center" wrapText="1"/>
    </xf>
    <xf numFmtId="0" fontId="153" fillId="0" borderId="5" xfId="0" applyFont="1" applyBorder="1" applyAlignment="1">
      <alignment horizontal="center" vertical="center" wrapText="1"/>
    </xf>
    <xf numFmtId="0" fontId="220" fillId="3" borderId="5" xfId="0" applyFont="1" applyFill="1" applyBorder="1" applyAlignment="1">
      <alignment horizontal="center" vertical="center" wrapText="1"/>
    </xf>
    <xf numFmtId="167" fontId="221" fillId="3" borderId="1" xfId="1" applyNumberFormat="1" applyFont="1" applyFill="1" applyBorder="1" applyAlignment="1">
      <alignment horizontal="right" vertical="center" wrapText="1"/>
    </xf>
    <xf numFmtId="0" fontId="222" fillId="0" borderId="0" xfId="0" applyFont="1" applyFill="1"/>
    <xf numFmtId="0" fontId="222" fillId="0" borderId="0" xfId="0" applyFont="1"/>
    <xf numFmtId="0" fontId="223" fillId="3" borderId="5" xfId="0" applyFont="1" applyFill="1" applyBorder="1" applyAlignment="1">
      <alignment horizontal="center" vertical="center" wrapText="1"/>
    </xf>
    <xf numFmtId="167" fontId="23" fillId="0" borderId="11" xfId="1" applyNumberFormat="1" applyFont="1" applyBorder="1" applyAlignment="1">
      <alignment vertical="center" wrapText="1"/>
    </xf>
    <xf numFmtId="167" fontId="23" fillId="0" borderId="19" xfId="1" applyNumberFormat="1" applyFont="1" applyBorder="1" applyAlignment="1">
      <alignment vertical="center" wrapText="1"/>
    </xf>
    <xf numFmtId="167" fontId="23" fillId="0" borderId="13" xfId="1" applyNumberFormat="1" applyFont="1" applyBorder="1" applyAlignment="1">
      <alignment vertical="center" wrapText="1"/>
    </xf>
    <xf numFmtId="167" fontId="24" fillId="0" borderId="5" xfId="1" applyNumberFormat="1" applyFont="1" applyBorder="1" applyAlignment="1">
      <alignment vertical="center" wrapText="1"/>
    </xf>
    <xf numFmtId="167" fontId="24" fillId="0" borderId="5" xfId="1" applyNumberFormat="1" applyFont="1" applyFill="1" applyBorder="1" applyAlignment="1">
      <alignment vertical="center" wrapText="1"/>
    </xf>
    <xf numFmtId="2" fontId="23" fillId="0" borderId="5" xfId="0" applyNumberFormat="1" applyFont="1" applyBorder="1" applyAlignment="1">
      <alignment vertical="center" wrapText="1"/>
    </xf>
    <xf numFmtId="167" fontId="198" fillId="0" borderId="11" xfId="1" applyNumberFormat="1" applyFont="1" applyBorder="1" applyAlignment="1">
      <alignment vertical="center" wrapText="1"/>
    </xf>
    <xf numFmtId="167" fontId="198" fillId="0" borderId="19" xfId="1" applyNumberFormat="1" applyFont="1" applyBorder="1" applyAlignment="1">
      <alignment vertical="center" wrapText="1"/>
    </xf>
    <xf numFmtId="167" fontId="198" fillId="0" borderId="13" xfId="1" applyNumberFormat="1" applyFont="1" applyBorder="1" applyAlignment="1">
      <alignment vertical="center" wrapText="1"/>
    </xf>
    <xf numFmtId="167" fontId="198" fillId="0" borderId="11" xfId="1" applyNumberFormat="1" applyFont="1" applyFill="1" applyBorder="1" applyAlignment="1">
      <alignment vertical="center" wrapText="1"/>
    </xf>
    <xf numFmtId="167" fontId="198" fillId="0" borderId="19" xfId="1" applyNumberFormat="1" applyFont="1" applyFill="1" applyBorder="1" applyAlignment="1">
      <alignment vertical="center" wrapText="1"/>
    </xf>
    <xf numFmtId="167" fontId="198" fillId="0" borderId="13" xfId="1" applyNumberFormat="1" applyFont="1" applyFill="1" applyBorder="1" applyAlignment="1">
      <alignment vertical="center" wrapText="1"/>
    </xf>
    <xf numFmtId="166" fontId="98" fillId="0" borderId="19" xfId="0" applyNumberFormat="1" applyFont="1" applyBorder="1" applyAlignment="1">
      <alignment horizontal="right" vertical="center"/>
    </xf>
    <xf numFmtId="0" fontId="224" fillId="0" borderId="0" xfId="0" applyFont="1"/>
    <xf numFmtId="0" fontId="224" fillId="0" borderId="0" xfId="0" applyFont="1" applyAlignment="1"/>
    <xf numFmtId="167" fontId="225" fillId="0" borderId="0" xfId="1" applyNumberFormat="1" applyFont="1" applyAlignment="1"/>
    <xf numFmtId="164" fontId="8" fillId="0" borderId="0" xfId="0" applyNumberFormat="1" applyFont="1" applyAlignment="1">
      <alignment horizontal="center"/>
    </xf>
    <xf numFmtId="0" fontId="39" fillId="0" borderId="8" xfId="0" applyFont="1" applyBorder="1" applyAlignment="1">
      <alignment horizontal="center"/>
    </xf>
    <xf numFmtId="167" fontId="99" fillId="0" borderId="0" xfId="1" applyNumberFormat="1" applyFont="1" applyAlignment="1"/>
    <xf numFmtId="167" fontId="99" fillId="0" borderId="0" xfId="1" applyNumberFormat="1" applyFont="1"/>
    <xf numFmtId="0" fontId="59" fillId="0" borderId="0" xfId="0" applyFont="1"/>
    <xf numFmtId="0" fontId="59" fillId="0" borderId="0" xfId="0" applyFont="1" applyAlignment="1"/>
    <xf numFmtId="164" fontId="59" fillId="0" borderId="0" xfId="0" applyNumberFormat="1" applyFont="1" applyAlignment="1"/>
    <xf numFmtId="167" fontId="226" fillId="0" borderId="11" xfId="1" applyNumberFormat="1" applyFont="1" applyBorder="1" applyAlignment="1">
      <alignment horizontal="right" vertical="center"/>
    </xf>
    <xf numFmtId="0" fontId="204" fillId="0" borderId="0" xfId="0" applyFont="1"/>
    <xf numFmtId="167" fontId="226" fillId="0" borderId="10" xfId="1" applyNumberFormat="1" applyFont="1" applyBorder="1" applyAlignment="1">
      <alignment horizontal="right" vertical="center"/>
    </xf>
    <xf numFmtId="167" fontId="226" fillId="0" borderId="5" xfId="1" applyNumberFormat="1" applyFont="1" applyBorder="1" applyAlignment="1">
      <alignment horizontal="right" vertical="center"/>
    </xf>
    <xf numFmtId="167" fontId="227" fillId="0" borderId="0" xfId="1" applyNumberFormat="1" applyFont="1"/>
    <xf numFmtId="0" fontId="228" fillId="0" borderId="0" xfId="0" applyFont="1"/>
    <xf numFmtId="0" fontId="229" fillId="0" borderId="0" xfId="0" applyFont="1"/>
    <xf numFmtId="0" fontId="230" fillId="0" borderId="0" xfId="0" applyFont="1" applyBorder="1" applyAlignment="1">
      <alignment horizontal="center"/>
    </xf>
    <xf numFmtId="0" fontId="231" fillId="0" borderId="0" xfId="0" applyFont="1" applyBorder="1" applyAlignment="1">
      <alignment horizontal="right"/>
    </xf>
    <xf numFmtId="0" fontId="232" fillId="0" borderId="0" xfId="0" applyFont="1" applyBorder="1" applyAlignment="1">
      <alignment horizontal="right"/>
    </xf>
    <xf numFmtId="0" fontId="230" fillId="0" borderId="0" xfId="0" applyFont="1"/>
    <xf numFmtId="0" fontId="233" fillId="0" borderId="0" xfId="0" applyFont="1" applyBorder="1" applyAlignment="1">
      <alignment horizontal="right"/>
    </xf>
    <xf numFmtId="0" fontId="234" fillId="0" borderId="0" xfId="0" applyFont="1" applyBorder="1" applyAlignment="1">
      <alignment horizontal="right"/>
    </xf>
    <xf numFmtId="0" fontId="230" fillId="0" borderId="0" xfId="0" applyFont="1" applyBorder="1"/>
    <xf numFmtId="0" fontId="235" fillId="0" borderId="0" xfId="0" applyFont="1" applyBorder="1"/>
    <xf numFmtId="0" fontId="228" fillId="0" borderId="0" xfId="0" applyFont="1" applyBorder="1"/>
    <xf numFmtId="0" fontId="230" fillId="0" borderId="9" xfId="0" applyFont="1" applyBorder="1" applyAlignment="1">
      <alignment horizontal="center"/>
    </xf>
    <xf numFmtId="0" fontId="233" fillId="0" borderId="10" xfId="0" applyFont="1" applyBorder="1" applyAlignment="1">
      <alignment horizontal="right"/>
    </xf>
    <xf numFmtId="0" fontId="233" fillId="0" borderId="12" xfId="0" applyFont="1" applyBorder="1" applyAlignment="1">
      <alignment horizontal="right"/>
    </xf>
    <xf numFmtId="0" fontId="234" fillId="0" borderId="5" xfId="0" applyFont="1" applyBorder="1" applyAlignment="1">
      <alignment horizontal="right"/>
    </xf>
    <xf numFmtId="0" fontId="235" fillId="0" borderId="0" xfId="0" applyFont="1"/>
    <xf numFmtId="167" fontId="226" fillId="0" borderId="11" xfId="0" applyNumberFormat="1" applyFont="1" applyBorder="1" applyAlignment="1">
      <alignment horizontal="right" vertical="center"/>
    </xf>
    <xf numFmtId="167" fontId="226" fillId="0" borderId="10" xfId="0" applyNumberFormat="1" applyFont="1" applyBorder="1" applyAlignment="1">
      <alignment horizontal="right" vertical="center"/>
    </xf>
    <xf numFmtId="0" fontId="230" fillId="0" borderId="0" xfId="0" applyFont="1" applyBorder="1" applyAlignment="1">
      <alignment horizontal="center" vertical="center" wrapText="1"/>
    </xf>
    <xf numFmtId="164" fontId="231" fillId="0" borderId="0" xfId="0" applyNumberFormat="1" applyFont="1" applyBorder="1" applyAlignment="1">
      <alignment horizontal="right"/>
    </xf>
    <xf numFmtId="164" fontId="233" fillId="0" borderId="0" xfId="0" applyNumberFormat="1" applyFont="1" applyBorder="1" applyAlignment="1">
      <alignment horizontal="right"/>
    </xf>
    <xf numFmtId="164" fontId="234" fillId="0" borderId="0" xfId="0" applyNumberFormat="1" applyFont="1" applyBorder="1" applyAlignment="1">
      <alignment horizontal="right"/>
    </xf>
    <xf numFmtId="0" fontId="230" fillId="0" borderId="15" xfId="0" applyFont="1" applyBorder="1" applyAlignment="1">
      <alignment horizontal="center"/>
    </xf>
    <xf numFmtId="0" fontId="230" fillId="0" borderId="8" xfId="0" applyFont="1" applyBorder="1" applyAlignment="1">
      <alignment horizontal="center" vertical="center" wrapText="1"/>
    </xf>
    <xf numFmtId="164" fontId="233" fillId="0" borderId="10" xfId="0" applyNumberFormat="1" applyFont="1" applyBorder="1" applyAlignment="1">
      <alignment horizontal="right"/>
    </xf>
    <xf numFmtId="164" fontId="231" fillId="0" borderId="10" xfId="0" applyNumberFormat="1" applyFont="1" applyBorder="1" applyAlignment="1">
      <alignment horizontal="right"/>
    </xf>
    <xf numFmtId="164" fontId="233" fillId="0" borderId="12" xfId="0" applyNumberFormat="1" applyFont="1" applyBorder="1" applyAlignment="1">
      <alignment horizontal="right"/>
    </xf>
    <xf numFmtId="164" fontId="234" fillId="0" borderId="9" xfId="0" applyNumberFormat="1" applyFont="1" applyBorder="1" applyAlignment="1">
      <alignment horizontal="right"/>
    </xf>
    <xf numFmtId="0" fontId="230" fillId="0" borderId="0" xfId="0" applyFont="1" applyBorder="1" applyAlignment="1">
      <alignment horizontal="center" vertical="center" wrapText="1"/>
    </xf>
    <xf numFmtId="0" fontId="236" fillId="0" borderId="0" xfId="0" applyFont="1"/>
    <xf numFmtId="0" fontId="230" fillId="0" borderId="9" xfId="0" applyFont="1" applyBorder="1" applyAlignment="1">
      <alignment horizontal="center" vertical="center" wrapText="1"/>
    </xf>
    <xf numFmtId="0" fontId="237" fillId="0" borderId="0" xfId="0" applyFont="1"/>
    <xf numFmtId="167" fontId="226" fillId="0" borderId="19" xfId="1" applyNumberFormat="1" applyFont="1" applyBorder="1" applyAlignment="1">
      <alignment horizontal="right" vertical="center"/>
    </xf>
    <xf numFmtId="0" fontId="237" fillId="0" borderId="0" xfId="0" applyFont="1" applyAlignment="1"/>
    <xf numFmtId="0" fontId="226" fillId="0" borderId="10" xfId="0" applyFont="1" applyBorder="1" applyAlignment="1">
      <alignment horizontal="right" vertical="center"/>
    </xf>
    <xf numFmtId="164" fontId="237" fillId="0" borderId="0" xfId="0" applyNumberFormat="1" applyFont="1" applyAlignment="1"/>
    <xf numFmtId="0" fontId="238" fillId="0" borderId="0" xfId="0" applyFont="1" applyAlignment="1">
      <alignment horizontal="center"/>
    </xf>
    <xf numFmtId="0" fontId="228" fillId="0" borderId="0" xfId="0" applyFont="1" applyBorder="1" applyAlignment="1">
      <alignment horizontal="center"/>
    </xf>
    <xf numFmtId="0" fontId="23" fillId="0" borderId="19" xfId="0" applyFont="1" applyBorder="1" applyAlignment="1">
      <alignment vertical="center"/>
    </xf>
    <xf numFmtId="0" fontId="226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67" fontId="180" fillId="0" borderId="13" xfId="1" applyNumberFormat="1" applyFont="1" applyBorder="1" applyAlignment="1">
      <alignment horizontal="right" vertical="center"/>
    </xf>
    <xf numFmtId="164" fontId="91" fillId="0" borderId="13" xfId="0" applyNumberFormat="1" applyFont="1" applyBorder="1" applyAlignment="1">
      <alignment horizontal="right" vertical="center"/>
    </xf>
    <xf numFmtId="167" fontId="226" fillId="0" borderId="13" xfId="1" applyNumberFormat="1" applyFont="1" applyBorder="1" applyAlignment="1">
      <alignment horizontal="right" vertical="center"/>
    </xf>
    <xf numFmtId="166" fontId="91" fillId="0" borderId="13" xfId="0" applyNumberFormat="1" applyFont="1" applyBorder="1" applyAlignment="1">
      <alignment horizontal="right" vertical="center"/>
    </xf>
    <xf numFmtId="166" fontId="98" fillId="0" borderId="13" xfId="0" applyNumberFormat="1" applyFont="1" applyBorder="1" applyAlignment="1">
      <alignment horizontal="right" vertical="center"/>
    </xf>
    <xf numFmtId="0" fontId="226" fillId="0" borderId="13" xfId="0" applyFont="1" applyBorder="1" applyAlignment="1">
      <alignment horizontal="right" vertical="center"/>
    </xf>
    <xf numFmtId="0" fontId="91" fillId="0" borderId="13" xfId="0" applyFont="1" applyBorder="1" applyAlignment="1">
      <alignment horizontal="right" vertical="center"/>
    </xf>
    <xf numFmtId="167" fontId="226" fillId="0" borderId="5" xfId="1" applyNumberFormat="1" applyFont="1" applyFill="1" applyBorder="1" applyAlignment="1">
      <alignment horizontal="right" vertical="center"/>
    </xf>
    <xf numFmtId="164" fontId="239" fillId="0" borderId="0" xfId="0" applyNumberFormat="1" applyFont="1" applyAlignment="1"/>
    <xf numFmtId="0" fontId="28" fillId="0" borderId="27" xfId="0" applyFont="1" applyBorder="1"/>
    <xf numFmtId="167" fontId="23" fillId="0" borderId="10" xfId="1" applyNumberFormat="1" applyFont="1" applyBorder="1" applyAlignment="1">
      <alignment horizontal="right" vertical="center"/>
    </xf>
    <xf numFmtId="168" fontId="23" fillId="0" borderId="10" xfId="0" applyNumberFormat="1" applyFont="1" applyBorder="1" applyAlignment="1">
      <alignment horizontal="center" vertical="center"/>
    </xf>
    <xf numFmtId="167" fontId="23" fillId="0" borderId="10" xfId="1" applyNumberFormat="1" applyFont="1" applyFill="1" applyBorder="1" applyAlignment="1">
      <alignment horizontal="right" vertical="center"/>
    </xf>
    <xf numFmtId="167" fontId="23" fillId="0" borderId="19" xfId="1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center" vertical="center"/>
    </xf>
    <xf numFmtId="167" fontId="24" fillId="0" borderId="5" xfId="1" applyNumberFormat="1" applyFont="1" applyBorder="1" applyAlignment="1">
      <alignment horizontal="right" vertical="center"/>
    </xf>
    <xf numFmtId="167" fontId="24" fillId="0" borderId="5" xfId="1" applyNumberFormat="1" applyFont="1" applyBorder="1" applyAlignment="1">
      <alignment horizontal="center" vertical="center"/>
    </xf>
    <xf numFmtId="0" fontId="46" fillId="0" borderId="0" xfId="0" applyFont="1"/>
    <xf numFmtId="0" fontId="100" fillId="0" borderId="10" xfId="0" applyFont="1" applyBorder="1" applyAlignment="1">
      <alignment vertical="center" wrapText="1"/>
    </xf>
    <xf numFmtId="0" fontId="157" fillId="0" borderId="5" xfId="1" applyNumberFormat="1" applyFont="1" applyBorder="1" applyAlignment="1">
      <alignment horizontal="center" vertical="center"/>
    </xf>
    <xf numFmtId="0" fontId="240" fillId="0" borderId="5" xfId="0" applyFont="1" applyBorder="1" applyAlignment="1">
      <alignment horizontal="center" vertical="center" wrapText="1"/>
    </xf>
    <xf numFmtId="167" fontId="241" fillId="0" borderId="0" xfId="1" applyNumberFormat="1" applyFont="1" applyAlignment="1"/>
    <xf numFmtId="0" fontId="199" fillId="0" borderId="30" xfId="0" applyFont="1" applyBorder="1" applyAlignment="1">
      <alignment vertical="center" wrapText="1"/>
    </xf>
    <xf numFmtId="0" fontId="199" fillId="0" borderId="31" xfId="0" applyFont="1" applyBorder="1" applyAlignment="1">
      <alignment vertical="center" wrapText="1"/>
    </xf>
    <xf numFmtId="0" fontId="230" fillId="0" borderId="32" xfId="0" applyFont="1" applyBorder="1" applyAlignment="1">
      <alignment horizontal="center" vertical="center" wrapText="1"/>
    </xf>
    <xf numFmtId="0" fontId="230" fillId="0" borderId="14" xfId="0" applyFont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/>
    </xf>
    <xf numFmtId="166" fontId="182" fillId="0" borderId="2" xfId="0" applyNumberFormat="1" applyFont="1" applyFill="1" applyBorder="1" applyAlignment="1">
      <alignment horizontal="right" vertical="center"/>
    </xf>
    <xf numFmtId="167" fontId="152" fillId="0" borderId="2" xfId="1" applyNumberFormat="1" applyFont="1" applyBorder="1" applyAlignment="1">
      <alignment horizontal="center" vertical="center" wrapText="1"/>
    </xf>
    <xf numFmtId="167" fontId="152" fillId="0" borderId="6" xfId="1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7" fontId="152" fillId="0" borderId="9" xfId="1" applyNumberFormat="1" applyFont="1" applyBorder="1" applyAlignment="1">
      <alignment horizontal="center" vertical="center" wrapText="1"/>
    </xf>
    <xf numFmtId="164" fontId="166" fillId="0" borderId="9" xfId="0" applyNumberFormat="1" applyFont="1" applyBorder="1" applyAlignment="1">
      <alignment horizontal="right" vertical="center" wrapText="1"/>
    </xf>
    <xf numFmtId="0" fontId="157" fillId="0" borderId="9" xfId="0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0" fontId="156" fillId="0" borderId="5" xfId="0" applyFont="1" applyBorder="1" applyAlignment="1">
      <alignment horizontal="center" vertical="center" wrapText="1"/>
    </xf>
    <xf numFmtId="164" fontId="156" fillId="0" borderId="11" xfId="0" applyNumberFormat="1" applyFont="1" applyBorder="1" applyAlignment="1">
      <alignment vertical="center" wrapText="1"/>
    </xf>
    <xf numFmtId="167" fontId="156" fillId="0" borderId="11" xfId="1" applyNumberFormat="1" applyFont="1" applyFill="1" applyBorder="1" applyAlignment="1">
      <alignment vertical="center" wrapText="1"/>
    </xf>
    <xf numFmtId="164" fontId="156" fillId="0" borderId="11" xfId="0" applyNumberFormat="1" applyFont="1" applyFill="1" applyBorder="1" applyAlignment="1">
      <alignment horizontal="center" vertical="center" wrapText="1"/>
    </xf>
    <xf numFmtId="164" fontId="156" fillId="0" borderId="19" xfId="0" applyNumberFormat="1" applyFont="1" applyBorder="1" applyAlignment="1">
      <alignment vertical="center" wrapText="1"/>
    </xf>
    <xf numFmtId="167" fontId="156" fillId="0" borderId="19" xfId="1" applyNumberFormat="1" applyFont="1" applyFill="1" applyBorder="1" applyAlignment="1">
      <alignment vertical="center" wrapText="1"/>
    </xf>
    <xf numFmtId="164" fontId="156" fillId="0" borderId="19" xfId="0" applyNumberFormat="1" applyFont="1" applyFill="1" applyBorder="1" applyAlignment="1">
      <alignment horizontal="center" vertical="center" wrapText="1"/>
    </xf>
    <xf numFmtId="164" fontId="156" fillId="0" borderId="12" xfId="0" applyNumberFormat="1" applyFont="1" applyBorder="1" applyAlignment="1">
      <alignment vertical="center" wrapText="1"/>
    </xf>
    <xf numFmtId="167" fontId="156" fillId="0" borderId="13" xfId="1" applyNumberFormat="1" applyFont="1" applyFill="1" applyBorder="1" applyAlignment="1">
      <alignment vertical="center" wrapText="1"/>
    </xf>
    <xf numFmtId="164" fontId="156" fillId="0" borderId="13" xfId="0" applyNumberFormat="1" applyFont="1" applyFill="1" applyBorder="1" applyAlignment="1">
      <alignment horizontal="center" vertical="center" wrapText="1"/>
    </xf>
    <xf numFmtId="0" fontId="167" fillId="0" borderId="9" xfId="0" applyFont="1" applyBorder="1" applyAlignment="1">
      <alignment horizontal="center" vertical="center" wrapText="1"/>
    </xf>
    <xf numFmtId="0" fontId="167" fillId="0" borderId="15" xfId="0" applyFont="1" applyBorder="1" applyAlignment="1">
      <alignment horizontal="center" vertical="center" wrapText="1"/>
    </xf>
    <xf numFmtId="0" fontId="167" fillId="0" borderId="24" xfId="0" applyFont="1" applyBorder="1" applyAlignment="1">
      <alignment horizontal="center" vertical="center" wrapText="1"/>
    </xf>
    <xf numFmtId="1" fontId="35" fillId="0" borderId="19" xfId="1" applyNumberFormat="1" applyFont="1" applyFill="1" applyBorder="1" applyAlignment="1">
      <alignment vertical="center"/>
    </xf>
    <xf numFmtId="0" fontId="39" fillId="0" borderId="2" xfId="6" applyFont="1" applyFill="1" applyBorder="1" applyAlignment="1">
      <alignment horizontal="center" vertical="center"/>
    </xf>
    <xf numFmtId="165" fontId="166" fillId="0" borderId="18" xfId="0" applyNumberFormat="1" applyFont="1" applyBorder="1" applyAlignment="1">
      <alignment horizontal="center" vertical="center" wrapText="1"/>
    </xf>
    <xf numFmtId="3" fontId="166" fillId="0" borderId="18" xfId="0" applyNumberFormat="1" applyFont="1" applyFill="1" applyBorder="1" applyAlignment="1">
      <alignment horizontal="center" vertical="center" wrapText="1"/>
    </xf>
    <xf numFmtId="164" fontId="166" fillId="0" borderId="18" xfId="0" applyNumberFormat="1" applyFont="1" applyBorder="1" applyAlignment="1">
      <alignment horizontal="right" vertical="center" wrapText="1"/>
    </xf>
    <xf numFmtId="3" fontId="166" fillId="0" borderId="18" xfId="0" applyNumberFormat="1" applyFont="1" applyBorder="1" applyAlignment="1">
      <alignment horizontal="right" vertical="center" wrapText="1"/>
    </xf>
    <xf numFmtId="3" fontId="166" fillId="0" borderId="18" xfId="0" applyNumberFormat="1" applyFont="1" applyBorder="1" applyAlignment="1">
      <alignment horizontal="center" vertical="center" wrapText="1"/>
    </xf>
    <xf numFmtId="164" fontId="166" fillId="0" borderId="18" xfId="0" applyNumberFormat="1" applyFont="1" applyBorder="1" applyAlignment="1">
      <alignment horizontal="center" vertical="center" wrapText="1"/>
    </xf>
    <xf numFmtId="167" fontId="184" fillId="0" borderId="2" xfId="1" applyNumberFormat="1" applyFont="1" applyBorder="1" applyAlignment="1">
      <alignment horizontal="center" vertical="center" wrapText="1"/>
    </xf>
    <xf numFmtId="167" fontId="184" fillId="0" borderId="2" xfId="1" applyNumberFormat="1" applyFont="1" applyBorder="1" applyAlignment="1">
      <alignment vertical="center" wrapText="1"/>
    </xf>
    <xf numFmtId="167" fontId="166" fillId="0" borderId="2" xfId="1" applyNumberFormat="1" applyFont="1" applyBorder="1" applyAlignment="1">
      <alignment horizontal="center" vertical="center" wrapText="1"/>
    </xf>
    <xf numFmtId="167" fontId="166" fillId="0" borderId="2" xfId="1" applyNumberFormat="1" applyFont="1" applyBorder="1" applyAlignment="1">
      <alignment vertical="center" wrapText="1"/>
    </xf>
    <xf numFmtId="167" fontId="242" fillId="0" borderId="2" xfId="1" applyNumberFormat="1" applyFont="1" applyFill="1" applyBorder="1" applyAlignment="1">
      <alignment horizontal="right" vertical="center"/>
    </xf>
    <xf numFmtId="167" fontId="243" fillId="0" borderId="2" xfId="1" applyNumberFormat="1" applyFont="1" applyFill="1" applyBorder="1" applyAlignment="1">
      <alignment horizontal="right" vertical="center"/>
    </xf>
    <xf numFmtId="167" fontId="243" fillId="0" borderId="18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02" fillId="0" borderId="0" xfId="0" applyFont="1" applyFill="1" applyAlignment="1">
      <alignment vertical="center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105" fillId="0" borderId="8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8" xfId="0" quotePrefix="1" applyFont="1" applyFill="1" applyBorder="1" applyAlignment="1">
      <alignment horizontal="center" vertical="center" wrapText="1"/>
    </xf>
    <xf numFmtId="0" fontId="105" fillId="0" borderId="15" xfId="0" quotePrefix="1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3" fontId="107" fillId="6" borderId="2" xfId="0" applyNumberFormat="1" applyFont="1" applyFill="1" applyBorder="1" applyAlignment="1">
      <alignment horizontal="center" vertical="center"/>
    </xf>
    <xf numFmtId="3" fontId="39" fillId="6" borderId="2" xfId="0" applyNumberFormat="1" applyFont="1" applyFill="1" applyBorder="1" applyAlignment="1">
      <alignment vertical="center" wrapText="1"/>
    </xf>
    <xf numFmtId="166" fontId="107" fillId="6" borderId="2" xfId="1" applyNumberFormat="1" applyFont="1" applyFill="1" applyBorder="1" applyAlignment="1">
      <alignment horizontal="center" vertical="center"/>
    </xf>
    <xf numFmtId="43" fontId="107" fillId="6" borderId="2" xfId="1" applyNumberFormat="1" applyFont="1" applyFill="1" applyBorder="1" applyAlignment="1">
      <alignment horizontal="right" vertical="center" wrapText="1"/>
    </xf>
    <xf numFmtId="166" fontId="107" fillId="6" borderId="2" xfId="1" applyNumberFormat="1" applyFont="1" applyFill="1" applyBorder="1" applyAlignment="1">
      <alignment horizontal="right" vertical="center" wrapText="1"/>
    </xf>
    <xf numFmtId="43" fontId="39" fillId="6" borderId="2" xfId="1" applyNumberFormat="1" applyFont="1" applyFill="1" applyBorder="1" applyAlignment="1">
      <alignment horizontal="right" vertical="center" wrapText="1"/>
    </xf>
    <xf numFmtId="166" fontId="39" fillId="6" borderId="2" xfId="1" applyNumberFormat="1" applyFont="1" applyFill="1" applyBorder="1" applyAlignment="1">
      <alignment horizontal="right" vertical="center" wrapText="1"/>
    </xf>
    <xf numFmtId="43" fontId="39" fillId="6" borderId="2" xfId="1" quotePrefix="1" applyNumberFormat="1" applyFont="1" applyFill="1" applyBorder="1" applyAlignment="1">
      <alignment horizontal="right" vertical="center" wrapText="1"/>
    </xf>
    <xf numFmtId="43" fontId="39" fillId="6" borderId="2" xfId="1" applyNumberFormat="1" applyFont="1" applyFill="1" applyBorder="1" applyAlignment="1">
      <alignment horizontal="center" vertical="center" wrapText="1"/>
    </xf>
    <xf numFmtId="3" fontId="107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vertical="center" wrapText="1"/>
    </xf>
    <xf numFmtId="166" fontId="107" fillId="0" borderId="2" xfId="1" applyNumberFormat="1" applyFont="1" applyFill="1" applyBorder="1" applyAlignment="1">
      <alignment horizontal="center" vertical="center"/>
    </xf>
    <xf numFmtId="166" fontId="107" fillId="0" borderId="2" xfId="1" applyNumberFormat="1" applyFont="1" applyFill="1" applyBorder="1" applyAlignment="1">
      <alignment horizontal="right" vertical="center" wrapText="1"/>
    </xf>
    <xf numFmtId="167" fontId="107" fillId="0" borderId="2" xfId="1" applyNumberFormat="1" applyFont="1" applyFill="1" applyBorder="1" applyAlignment="1">
      <alignment horizontal="right" vertical="center" wrapText="1"/>
    </xf>
    <xf numFmtId="43" fontId="107" fillId="0" borderId="2" xfId="1" applyNumberFormat="1" applyFont="1" applyFill="1" applyBorder="1" applyAlignment="1">
      <alignment horizontal="right" vertical="center" wrapText="1"/>
    </xf>
    <xf numFmtId="43" fontId="39" fillId="0" borderId="2" xfId="1" applyNumberFormat="1" applyFont="1" applyFill="1" applyBorder="1" applyAlignment="1">
      <alignment horizontal="right" vertical="center" wrapText="1"/>
    </xf>
    <xf numFmtId="43" fontId="39" fillId="0" borderId="2" xfId="1" quotePrefix="1" applyNumberFormat="1" applyFont="1" applyFill="1" applyBorder="1" applyAlignment="1">
      <alignment horizontal="right" vertical="center" wrapText="1"/>
    </xf>
    <xf numFmtId="166" fontId="39" fillId="0" borderId="2" xfId="1" applyNumberFormat="1" applyFont="1" applyFill="1" applyBorder="1" applyAlignment="1">
      <alignment horizontal="right" vertical="center" wrapText="1"/>
    </xf>
    <xf numFmtId="43" fontId="39" fillId="0" borderId="2" xfId="1" applyNumberFormat="1" applyFont="1" applyFill="1" applyBorder="1" applyAlignment="1">
      <alignment horizontal="center" vertical="center" wrapText="1"/>
    </xf>
    <xf numFmtId="43" fontId="107" fillId="0" borderId="2" xfId="1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67" fontId="39" fillId="0" borderId="2" xfId="1" applyNumberFormat="1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/>
    </xf>
    <xf numFmtId="166" fontId="39" fillId="0" borderId="2" xfId="1" applyNumberFormat="1" applyFont="1" applyFill="1" applyBorder="1" applyAlignment="1">
      <alignment horizontal="center" vertical="center"/>
    </xf>
    <xf numFmtId="43" fontId="39" fillId="0" borderId="2" xfId="1" applyFont="1" applyFill="1" applyBorder="1" applyAlignment="1">
      <alignment horizontal="right" vertical="center" wrapText="1"/>
    </xf>
    <xf numFmtId="164" fontId="39" fillId="0" borderId="2" xfId="3" applyNumberFormat="1" applyFont="1" applyFill="1" applyBorder="1" applyAlignment="1">
      <alignment horizontal="right" vertical="center"/>
    </xf>
    <xf numFmtId="43" fontId="39" fillId="0" borderId="2" xfId="1" applyFont="1" applyFill="1" applyBorder="1" applyAlignment="1">
      <alignment horizontal="center" vertical="center" wrapText="1"/>
    </xf>
    <xf numFmtId="43" fontId="39" fillId="0" borderId="2" xfId="1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3" fontId="39" fillId="6" borderId="2" xfId="0" applyNumberFormat="1" applyFont="1" applyFill="1" applyBorder="1" applyAlignment="1">
      <alignment horizontal="center" vertical="center"/>
    </xf>
    <xf numFmtId="166" fontId="39" fillId="6" borderId="2" xfId="1" applyNumberFormat="1" applyFont="1" applyFill="1" applyBorder="1" applyAlignment="1">
      <alignment horizontal="center" vertical="center"/>
    </xf>
    <xf numFmtId="4" fontId="39" fillId="6" borderId="2" xfId="0" applyNumberFormat="1" applyFont="1" applyFill="1" applyBorder="1" applyAlignment="1">
      <alignment horizontal="right" vertical="center"/>
    </xf>
    <xf numFmtId="167" fontId="39" fillId="6" borderId="2" xfId="1" applyNumberFormat="1" applyFont="1" applyFill="1" applyBorder="1" applyAlignment="1">
      <alignment horizontal="right" vertical="center" wrapText="1"/>
    </xf>
    <xf numFmtId="165" fontId="39" fillId="6" borderId="2" xfId="0" applyNumberFormat="1" applyFont="1" applyFill="1" applyBorder="1" applyAlignment="1">
      <alignment horizontal="right" vertical="center"/>
    </xf>
    <xf numFmtId="4" fontId="39" fillId="6" borderId="2" xfId="0" applyNumberFormat="1" applyFont="1" applyFill="1" applyBorder="1" applyAlignment="1">
      <alignment vertical="center" wrapText="1"/>
    </xf>
    <xf numFmtId="165" fontId="39" fillId="6" borderId="2" xfId="0" applyNumberFormat="1" applyFont="1" applyFill="1" applyBorder="1" applyAlignment="1">
      <alignment vertical="center" wrapText="1"/>
    </xf>
    <xf numFmtId="165" fontId="39" fillId="6" borderId="2" xfId="0" applyNumberFormat="1" applyFont="1" applyFill="1" applyBorder="1" applyAlignment="1">
      <alignment horizontal="center" vertical="center" wrapText="1"/>
    </xf>
    <xf numFmtId="43" fontId="39" fillId="6" borderId="2" xfId="1" applyFont="1" applyFill="1" applyBorder="1" applyAlignment="1">
      <alignment vertical="center"/>
    </xf>
    <xf numFmtId="0" fontId="46" fillId="6" borderId="26" xfId="0" applyFont="1" applyFill="1" applyBorder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165" fontId="39" fillId="0" borderId="2" xfId="0" applyNumberFormat="1" applyFont="1" applyFill="1" applyBorder="1" applyAlignment="1">
      <alignment horizontal="right" vertical="center"/>
    </xf>
    <xf numFmtId="165" fontId="39" fillId="0" borderId="2" xfId="0" applyNumberFormat="1" applyFont="1" applyFill="1" applyBorder="1" applyAlignment="1">
      <alignment vertical="center" wrapText="1"/>
    </xf>
    <xf numFmtId="165" fontId="39" fillId="0" borderId="2" xfId="0" applyNumberFormat="1" applyFont="1" applyFill="1" applyBorder="1" applyAlignment="1">
      <alignment horizontal="center" vertical="center" wrapText="1"/>
    </xf>
    <xf numFmtId="9" fontId="39" fillId="0" borderId="2" xfId="1" applyNumberFormat="1" applyFont="1" applyFill="1" applyBorder="1" applyAlignment="1">
      <alignment horizontal="center" vertical="center" wrapText="1"/>
    </xf>
    <xf numFmtId="3" fontId="39" fillId="0" borderId="2" xfId="0" applyNumberFormat="1" applyFont="1" applyFill="1" applyBorder="1" applyAlignment="1">
      <alignment horizontal="center" vertical="center" wrapText="1"/>
    </xf>
    <xf numFmtId="43" fontId="39" fillId="0" borderId="16" xfId="1" applyNumberFormat="1" applyFont="1" applyFill="1" applyBorder="1" applyAlignment="1">
      <alignment horizontal="right" vertical="center" wrapText="1"/>
    </xf>
    <xf numFmtId="43" fontId="39" fillId="0" borderId="16" xfId="1" applyFont="1" applyFill="1" applyBorder="1" applyAlignment="1">
      <alignment vertical="center"/>
    </xf>
    <xf numFmtId="0" fontId="46" fillId="0" borderId="34" xfId="0" applyFont="1" applyFill="1" applyBorder="1" applyAlignment="1">
      <alignment vertical="center"/>
    </xf>
    <xf numFmtId="3" fontId="39" fillId="0" borderId="6" xfId="0" applyNumberFormat="1" applyFont="1" applyFill="1" applyBorder="1" applyAlignment="1">
      <alignment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43" fontId="107" fillId="0" borderId="0" xfId="1" applyNumberFormat="1" applyFont="1" applyFill="1" applyBorder="1" applyAlignment="1">
      <alignment horizontal="right" vertical="center" wrapText="1"/>
    </xf>
    <xf numFmtId="43" fontId="107" fillId="0" borderId="0" xfId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43" fontId="39" fillId="0" borderId="0" xfId="1" applyNumberFormat="1" applyFont="1" applyFill="1" applyBorder="1" applyAlignment="1">
      <alignment horizontal="right" vertical="center" wrapText="1"/>
    </xf>
    <xf numFmtId="43" fontId="39" fillId="0" borderId="0" xfId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3" fontId="23" fillId="0" borderId="0" xfId="1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56" fillId="0" borderId="5" xfId="0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0" fontId="39" fillId="0" borderId="2" xfId="6" applyFont="1" applyFill="1" applyBorder="1" applyAlignment="1">
      <alignment horizontal="justify" vertical="center" wrapText="1"/>
    </xf>
    <xf numFmtId="167" fontId="162" fillId="0" borderId="0" xfId="1" applyNumberFormat="1" applyFont="1" applyFill="1" applyBorder="1" applyAlignment="1">
      <alignment horizontal="center" vertical="center" wrapText="1"/>
    </xf>
    <xf numFmtId="43" fontId="107" fillId="6" borderId="2" xfId="1" applyFont="1" applyFill="1" applyBorder="1" applyAlignment="1">
      <alignment vertical="center"/>
    </xf>
    <xf numFmtId="0" fontId="64" fillId="6" borderId="26" xfId="0" applyFont="1" applyFill="1" applyBorder="1" applyAlignment="1">
      <alignment vertical="center"/>
    </xf>
    <xf numFmtId="0" fontId="64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4" fontId="244" fillId="6" borderId="2" xfId="0" applyNumberFormat="1" applyFont="1" applyFill="1" applyBorder="1" applyAlignment="1">
      <alignment vertical="center" wrapText="1"/>
    </xf>
    <xf numFmtId="167" fontId="244" fillId="0" borderId="2" xfId="1" applyNumberFormat="1" applyFont="1" applyFill="1" applyBorder="1" applyAlignment="1">
      <alignment horizontal="right" vertical="center" wrapText="1"/>
    </xf>
    <xf numFmtId="3" fontId="244" fillId="0" borderId="6" xfId="0" applyNumberFormat="1" applyFont="1" applyFill="1" applyBorder="1" applyAlignment="1">
      <alignment vertical="center" wrapText="1"/>
    </xf>
    <xf numFmtId="3" fontId="244" fillId="0" borderId="6" xfId="0" applyNumberFormat="1" applyFont="1" applyFill="1" applyBorder="1" applyAlignment="1">
      <alignment horizontal="center" vertical="center" wrapText="1"/>
    </xf>
    <xf numFmtId="167" fontId="152" fillId="3" borderId="18" xfId="1" applyNumberFormat="1" applyFont="1" applyFill="1" applyBorder="1" applyAlignment="1">
      <alignment horizontal="right" vertical="center"/>
    </xf>
    <xf numFmtId="0" fontId="152" fillId="3" borderId="18" xfId="1" applyNumberFormat="1" applyFont="1" applyFill="1" applyBorder="1" applyAlignment="1">
      <alignment horizontal="right" vertical="center"/>
    </xf>
    <xf numFmtId="167" fontId="152" fillId="0" borderId="18" xfId="1" applyNumberFormat="1" applyFont="1" applyFill="1" applyBorder="1" applyAlignment="1">
      <alignment horizontal="center" vertical="center"/>
    </xf>
    <xf numFmtId="0" fontId="152" fillId="0" borderId="18" xfId="1" applyNumberFormat="1" applyFont="1" applyFill="1" applyBorder="1" applyAlignment="1">
      <alignment horizontal="center" vertical="center"/>
    </xf>
    <xf numFmtId="3" fontId="163" fillId="0" borderId="5" xfId="0" applyNumberFormat="1" applyFont="1" applyFill="1" applyBorder="1" applyAlignment="1">
      <alignment horizontal="center" vertical="center" wrapText="1"/>
    </xf>
    <xf numFmtId="167" fontId="183" fillId="7" borderId="2" xfId="1" applyNumberFormat="1" applyFont="1" applyFill="1" applyBorder="1" applyAlignment="1">
      <alignment horizontal="right" vertical="center"/>
    </xf>
    <xf numFmtId="167" fontId="182" fillId="0" borderId="6" xfId="1" applyNumberFormat="1" applyFont="1" applyFill="1" applyBorder="1" applyAlignment="1">
      <alignment horizontal="right" vertical="center"/>
    </xf>
    <xf numFmtId="167" fontId="181" fillId="0" borderId="2" xfId="1" applyNumberFormat="1" applyFont="1" applyFill="1" applyBorder="1" applyAlignment="1">
      <alignment horizontal="right" vertical="center"/>
    </xf>
    <xf numFmtId="167" fontId="182" fillId="0" borderId="18" xfId="1" applyNumberFormat="1" applyFont="1" applyFill="1" applyBorder="1" applyAlignment="1">
      <alignment horizontal="right" vertical="center"/>
    </xf>
    <xf numFmtId="0" fontId="181" fillId="0" borderId="5" xfId="0" applyFont="1" applyFill="1" applyBorder="1" applyAlignment="1">
      <alignment horizontal="center" vertical="center" wrapText="1"/>
    </xf>
    <xf numFmtId="167" fontId="166" fillId="0" borderId="5" xfId="1" applyNumberFormat="1" applyFont="1" applyBorder="1" applyAlignment="1">
      <alignment horizontal="center" vertical="center"/>
    </xf>
    <xf numFmtId="167" fontId="182" fillId="0" borderId="16" xfId="1" applyNumberFormat="1" applyFont="1" applyFill="1" applyBorder="1" applyAlignment="1">
      <alignment horizontal="right" vertical="center"/>
    </xf>
    <xf numFmtId="167" fontId="171" fillId="0" borderId="2" xfId="1" applyNumberFormat="1" applyFont="1" applyFill="1" applyBorder="1" applyAlignment="1">
      <alignment horizontal="center" vertical="center"/>
    </xf>
    <xf numFmtId="3" fontId="166" fillId="0" borderId="23" xfId="0" applyNumberFormat="1" applyFont="1" applyBorder="1" applyAlignment="1">
      <alignment horizontal="right"/>
    </xf>
    <xf numFmtId="167" fontId="166" fillId="0" borderId="2" xfId="1" applyNumberFormat="1" applyFont="1" applyFill="1" applyBorder="1" applyAlignment="1">
      <alignment horizontal="right" vertical="center"/>
    </xf>
    <xf numFmtId="0" fontId="166" fillId="0" borderId="23" xfId="0" applyFont="1" applyBorder="1" applyAlignment="1">
      <alignment horizontal="right"/>
    </xf>
    <xf numFmtId="0" fontId="245" fillId="0" borderId="5" xfId="0" applyFont="1" applyFill="1" applyBorder="1" applyAlignment="1">
      <alignment horizontal="center" vertical="center" wrapText="1"/>
    </xf>
    <xf numFmtId="167" fontId="171" fillId="0" borderId="2" xfId="1" applyNumberFormat="1" applyFont="1" applyFill="1" applyBorder="1" applyAlignment="1">
      <alignment horizontal="right" vertical="center"/>
    </xf>
    <xf numFmtId="0" fontId="166" fillId="0" borderId="5" xfId="0" applyFont="1" applyBorder="1" applyAlignment="1">
      <alignment horizontal="center" vertical="center" wrapText="1"/>
    </xf>
    <xf numFmtId="167" fontId="246" fillId="0" borderId="2" xfId="1" applyNumberFormat="1" applyFont="1" applyFill="1" applyBorder="1" applyAlignment="1">
      <alignment horizontal="right" vertical="center"/>
    </xf>
    <xf numFmtId="167" fontId="180" fillId="0" borderId="2" xfId="1" applyNumberFormat="1" applyFont="1" applyFill="1" applyBorder="1" applyAlignment="1">
      <alignment horizontal="right" vertical="center"/>
    </xf>
    <xf numFmtId="167" fontId="171" fillId="0" borderId="0" xfId="1" applyNumberFormat="1" applyFont="1" applyAlignment="1">
      <alignment vertical="center"/>
    </xf>
    <xf numFmtId="0" fontId="182" fillId="0" borderId="0" xfId="0" applyFont="1" applyAlignment="1">
      <alignment vertical="center"/>
    </xf>
    <xf numFmtId="0" fontId="181" fillId="6" borderId="5" xfId="0" applyFont="1" applyFill="1" applyBorder="1" applyAlignment="1">
      <alignment horizontal="center" vertical="center" wrapText="1"/>
    </xf>
    <xf numFmtId="0" fontId="164" fillId="0" borderId="0" xfId="0" applyFont="1" applyAlignment="1">
      <alignment horizontal="right"/>
    </xf>
    <xf numFmtId="167" fontId="55" fillId="0" borderId="11" xfId="0" applyNumberFormat="1" applyFont="1" applyBorder="1" applyAlignment="1">
      <alignment horizontal="center" vertical="center"/>
    </xf>
    <xf numFmtId="167" fontId="55" fillId="0" borderId="19" xfId="0" applyNumberFormat="1" applyFont="1" applyBorder="1" applyAlignment="1">
      <alignment horizontal="center" vertical="center"/>
    </xf>
    <xf numFmtId="167" fontId="55" fillId="0" borderId="8" xfId="0" applyNumberFormat="1" applyFont="1" applyBorder="1" applyAlignment="1">
      <alignment horizontal="center" vertical="center"/>
    </xf>
    <xf numFmtId="167" fontId="60" fillId="0" borderId="5" xfId="0" applyNumberFormat="1" applyFont="1" applyBorder="1" applyAlignment="1">
      <alignment horizontal="center" vertical="center"/>
    </xf>
    <xf numFmtId="0" fontId="152" fillId="0" borderId="5" xfId="0" applyFont="1" applyBorder="1" applyAlignment="1">
      <alignment horizontal="center" vertical="center" wrapText="1"/>
    </xf>
    <xf numFmtId="168" fontId="152" fillId="0" borderId="1" xfId="1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167" fontId="156" fillId="0" borderId="2" xfId="1" applyNumberFormat="1" applyFont="1" applyBorder="1" applyAlignment="1">
      <alignment horizontal="center" vertical="center"/>
    </xf>
    <xf numFmtId="164" fontId="156" fillId="0" borderId="2" xfId="0" applyNumberFormat="1" applyFont="1" applyBorder="1" applyAlignment="1">
      <alignment vertical="center"/>
    </xf>
    <xf numFmtId="167" fontId="156" fillId="0" borderId="2" xfId="1" applyNumberFormat="1" applyFont="1" applyBorder="1" applyAlignment="1">
      <alignment horizontal="right" vertical="center"/>
    </xf>
    <xf numFmtId="164" fontId="23" fillId="0" borderId="2" xfId="0" applyNumberFormat="1" applyFont="1" applyFill="1" applyBorder="1" applyAlignment="1">
      <alignment horizontal="right" vertical="center"/>
    </xf>
    <xf numFmtId="164" fontId="23" fillId="0" borderId="2" xfId="0" applyNumberFormat="1" applyFont="1" applyBorder="1" applyAlignment="1">
      <alignment horizontal="right" vertical="center"/>
    </xf>
    <xf numFmtId="167" fontId="156" fillId="0" borderId="18" xfId="1" applyNumberFormat="1" applyFont="1" applyBorder="1" applyAlignment="1">
      <alignment horizontal="center" vertical="center"/>
    </xf>
    <xf numFmtId="164" fontId="156" fillId="0" borderId="18" xfId="0" applyNumberFormat="1" applyFont="1" applyBorder="1" applyAlignment="1">
      <alignment vertical="center"/>
    </xf>
    <xf numFmtId="167" fontId="156" fillId="0" borderId="18" xfId="1" applyNumberFormat="1" applyFont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0" fontId="247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167" fontId="54" fillId="0" borderId="1" xfId="1" applyNumberFormat="1" applyFont="1" applyFill="1" applyBorder="1" applyAlignment="1">
      <alignment horizontal="right" vertical="center" wrapText="1"/>
    </xf>
    <xf numFmtId="167" fontId="46" fillId="0" borderId="1" xfId="1" applyNumberFormat="1" applyFont="1" applyFill="1" applyBorder="1" applyAlignment="1">
      <alignment horizontal="right" vertical="center" wrapText="1"/>
    </xf>
    <xf numFmtId="167" fontId="57" fillId="0" borderId="2" xfId="1" applyNumberFormat="1" applyFont="1" applyFill="1" applyBorder="1" applyAlignment="1">
      <alignment horizontal="right" vertical="center" wrapText="1"/>
    </xf>
    <xf numFmtId="0" fontId="1" fillId="0" borderId="2" xfId="0" applyFont="1" applyBorder="1"/>
    <xf numFmtId="167" fontId="109" fillId="0" borderId="2" xfId="1" applyNumberFormat="1" applyFont="1" applyFill="1" applyBorder="1" applyAlignment="1">
      <alignment horizontal="right" vertical="center"/>
    </xf>
    <xf numFmtId="0" fontId="38" fillId="0" borderId="35" xfId="0" applyFont="1" applyFill="1" applyBorder="1" applyAlignment="1">
      <alignment vertical="center" wrapText="1"/>
    </xf>
    <xf numFmtId="0" fontId="66" fillId="0" borderId="36" xfId="0" applyFont="1" applyFill="1" applyBorder="1" applyAlignment="1">
      <alignment vertical="center" wrapText="1"/>
    </xf>
    <xf numFmtId="0" fontId="80" fillId="0" borderId="36" xfId="0" applyFont="1" applyFill="1" applyBorder="1" applyAlignment="1">
      <alignment vertical="center" wrapText="1"/>
    </xf>
    <xf numFmtId="0" fontId="39" fillId="0" borderId="36" xfId="0" applyFont="1" applyFill="1" applyBorder="1" applyAlignment="1">
      <alignment vertical="center" wrapText="1"/>
    </xf>
    <xf numFmtId="0" fontId="73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90" fillId="0" borderId="36" xfId="0" applyFont="1" applyFill="1" applyBorder="1" applyAlignment="1">
      <alignment vertical="center" wrapText="1"/>
    </xf>
    <xf numFmtId="167" fontId="166" fillId="0" borderId="18" xfId="1" applyNumberFormat="1" applyFont="1" applyBorder="1" applyAlignment="1">
      <alignment horizontal="center" vertical="center" wrapText="1"/>
    </xf>
    <xf numFmtId="167" fontId="166" fillId="0" borderId="9" xfId="1" applyNumberFormat="1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167" fontId="152" fillId="0" borderId="6" xfId="1" applyNumberFormat="1" applyFont="1" applyBorder="1" applyAlignment="1">
      <alignment horizontal="center" vertical="center" wrapText="1"/>
    </xf>
    <xf numFmtId="0" fontId="152" fillId="0" borderId="6" xfId="0" applyFont="1" applyBorder="1" applyAlignment="1">
      <alignment horizontal="center" vertical="center" wrapText="1"/>
    </xf>
    <xf numFmtId="164" fontId="152" fillId="0" borderId="2" xfId="0" applyNumberFormat="1" applyFont="1" applyBorder="1" applyAlignment="1">
      <alignment horizontal="center" vertical="center" wrapText="1"/>
    </xf>
    <xf numFmtId="164" fontId="152" fillId="0" borderId="6" xfId="0" applyNumberFormat="1" applyFont="1" applyBorder="1" applyAlignment="1">
      <alignment horizontal="center" vertical="center" wrapText="1"/>
    </xf>
    <xf numFmtId="0" fontId="80" fillId="0" borderId="37" xfId="0" applyFont="1" applyFill="1" applyBorder="1" applyAlignment="1">
      <alignment vertical="center" wrapText="1"/>
    </xf>
    <xf numFmtId="167" fontId="38" fillId="0" borderId="18" xfId="1" applyNumberFormat="1" applyFont="1" applyFill="1" applyBorder="1" applyAlignment="1">
      <alignment horizontal="right" vertical="center" wrapText="1"/>
    </xf>
    <xf numFmtId="167" fontId="83" fillId="0" borderId="18" xfId="1" applyNumberFormat="1" applyFont="1" applyFill="1" applyBorder="1" applyAlignment="1">
      <alignment horizontal="right" vertical="center"/>
    </xf>
    <xf numFmtId="167" fontId="64" fillId="0" borderId="18" xfId="1" applyNumberFormat="1" applyFont="1" applyFill="1" applyBorder="1" applyAlignment="1">
      <alignment horizontal="right" vertical="center"/>
    </xf>
    <xf numFmtId="165" fontId="36" fillId="0" borderId="5" xfId="0" applyNumberFormat="1" applyFont="1" applyBorder="1" applyAlignment="1">
      <alignment horizontal="center" vertical="center" wrapText="1"/>
    </xf>
    <xf numFmtId="3" fontId="153" fillId="0" borderId="5" xfId="1" applyNumberFormat="1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top"/>
    </xf>
    <xf numFmtId="168" fontId="153" fillId="0" borderId="5" xfId="1" applyNumberFormat="1" applyFont="1" applyBorder="1" applyAlignment="1">
      <alignment horizontal="center" vertical="center" wrapText="1"/>
    </xf>
    <xf numFmtId="37" fontId="0" fillId="0" borderId="0" xfId="0" applyNumberFormat="1"/>
    <xf numFmtId="168" fontId="152" fillId="0" borderId="2" xfId="1" applyNumberFormat="1" applyFont="1" applyBorder="1" applyAlignment="1">
      <alignment horizontal="center" vertical="center" wrapText="1"/>
    </xf>
    <xf numFmtId="168" fontId="152" fillId="0" borderId="6" xfId="1" applyNumberFormat="1" applyFont="1" applyBorder="1" applyAlignment="1">
      <alignment horizontal="center" vertical="center" wrapText="1"/>
    </xf>
    <xf numFmtId="0" fontId="209" fillId="0" borderId="6" xfId="0" applyFont="1" applyBorder="1" applyAlignment="1">
      <alignment horizontal="center" vertical="center" wrapText="1"/>
    </xf>
    <xf numFmtId="166" fontId="57" fillId="0" borderId="2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7" fontId="75" fillId="0" borderId="6" xfId="1" applyNumberFormat="1" applyFont="1" applyBorder="1" applyAlignment="1">
      <alignment horizontal="center" vertical="center" wrapText="1"/>
    </xf>
    <xf numFmtId="167" fontId="61" fillId="0" borderId="6" xfId="1" applyNumberFormat="1" applyFont="1" applyBorder="1" applyAlignment="1">
      <alignment horizontal="center" vertical="center" wrapText="1"/>
    </xf>
    <xf numFmtId="167" fontId="34" fillId="0" borderId="6" xfId="1" applyNumberFormat="1" applyFont="1" applyBorder="1" applyAlignment="1">
      <alignment horizontal="center" vertical="center" wrapText="1"/>
    </xf>
    <xf numFmtId="167" fontId="162" fillId="0" borderId="6" xfId="1" applyNumberFormat="1" applyFont="1" applyBorder="1" applyAlignment="1">
      <alignment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166" fontId="57" fillId="0" borderId="23" xfId="1" applyNumberFormat="1" applyFont="1" applyBorder="1" applyAlignment="1">
      <alignment horizontal="center" vertical="center" wrapText="1"/>
    </xf>
    <xf numFmtId="166" fontId="57" fillId="0" borderId="29" xfId="1" applyNumberFormat="1" applyFont="1" applyBorder="1" applyAlignment="1">
      <alignment horizontal="center" vertical="center" wrapText="1"/>
    </xf>
    <xf numFmtId="166" fontId="54" fillId="0" borderId="17" xfId="1" applyNumberFormat="1" applyFont="1" applyBorder="1" applyAlignment="1">
      <alignment horizontal="center" vertical="center" wrapText="1"/>
    </xf>
    <xf numFmtId="0" fontId="156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6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67" fontId="156" fillId="0" borderId="16" xfId="1" applyNumberFormat="1" applyFont="1" applyBorder="1" applyAlignment="1">
      <alignment horizontal="center" vertical="center"/>
    </xf>
    <xf numFmtId="167" fontId="156" fillId="0" borderId="16" xfId="1" applyNumberFormat="1" applyFont="1" applyBorder="1" applyAlignment="1">
      <alignment horizontal="right" vertical="center"/>
    </xf>
    <xf numFmtId="164" fontId="157" fillId="0" borderId="5" xfId="0" applyNumberFormat="1" applyFont="1" applyBorder="1" applyAlignment="1">
      <alignment vertical="center"/>
    </xf>
    <xf numFmtId="0" fontId="157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64" fontId="24" fillId="0" borderId="5" xfId="0" applyNumberFormat="1" applyFont="1" applyBorder="1" applyAlignment="1">
      <alignment horizontal="right" vertical="center"/>
    </xf>
    <xf numFmtId="164" fontId="24" fillId="0" borderId="5" xfId="0" applyNumberFormat="1" applyFont="1" applyFill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7" fontId="60" fillId="0" borderId="0" xfId="0" applyNumberFormat="1" applyFont="1" applyBorder="1" applyAlignment="1">
      <alignment horizontal="center" vertical="center"/>
    </xf>
    <xf numFmtId="0" fontId="163" fillId="0" borderId="0" xfId="0" applyFont="1" applyAlignment="1"/>
    <xf numFmtId="0" fontId="21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4" fontId="57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156" fillId="0" borderId="10" xfId="0" applyFont="1" applyBorder="1" applyAlignment="1">
      <alignment horizontal="center" vertical="center" wrapText="1"/>
    </xf>
    <xf numFmtId="166" fontId="207" fillId="0" borderId="2" xfId="1" applyNumberFormat="1" applyFont="1" applyFill="1" applyBorder="1" applyAlignment="1">
      <alignment horizontal="right" vertical="center" wrapText="1"/>
    </xf>
    <xf numFmtId="166" fontId="207" fillId="0" borderId="2" xfId="1" applyNumberFormat="1" applyFont="1" applyFill="1" applyBorder="1" applyAlignment="1">
      <alignment vertical="center" wrapText="1"/>
    </xf>
    <xf numFmtId="0" fontId="112" fillId="0" borderId="0" xfId="0" applyFont="1" applyBorder="1" applyAlignment="1"/>
    <xf numFmtId="0" fontId="113" fillId="0" borderId="0" xfId="0" applyFont="1"/>
    <xf numFmtId="0" fontId="115" fillId="0" borderId="0" xfId="0" applyFont="1" applyBorder="1" applyAlignment="1">
      <alignment horizontal="center"/>
    </xf>
    <xf numFmtId="0" fontId="164" fillId="0" borderId="0" xfId="0" applyFont="1" applyBorder="1" applyAlignment="1">
      <alignment vertical="center"/>
    </xf>
    <xf numFmtId="3" fontId="248" fillId="0" borderId="0" xfId="0" applyNumberFormat="1" applyFont="1" applyFill="1" applyBorder="1" applyAlignment="1">
      <alignment vertical="center"/>
    </xf>
    <xf numFmtId="0" fontId="164" fillId="0" borderId="0" xfId="0" applyFont="1" applyAlignment="1">
      <alignment vertical="center"/>
    </xf>
    <xf numFmtId="3" fontId="164" fillId="0" borderId="0" xfId="0" applyNumberFormat="1" applyFont="1" applyAlignment="1">
      <alignment vertical="center"/>
    </xf>
    <xf numFmtId="0" fontId="164" fillId="0" borderId="0" xfId="0" applyFont="1" applyFill="1" applyBorder="1" applyAlignment="1">
      <alignment vertical="center"/>
    </xf>
    <xf numFmtId="0" fontId="164" fillId="0" borderId="0" xfId="0" applyFont="1" applyFill="1" applyAlignment="1">
      <alignment vertical="center"/>
    </xf>
    <xf numFmtId="0" fontId="249" fillId="0" borderId="14" xfId="0" applyFont="1" applyFill="1" applyBorder="1" applyAlignment="1">
      <alignment horizontal="center" vertical="center" wrapText="1"/>
    </xf>
    <xf numFmtId="0" fontId="117" fillId="0" borderId="0" xfId="0" applyFont="1" applyBorder="1"/>
    <xf numFmtId="167" fontId="164" fillId="0" borderId="0" xfId="1" applyNumberFormat="1" applyFont="1" applyAlignment="1">
      <alignment vertical="center"/>
    </xf>
    <xf numFmtId="0" fontId="164" fillId="0" borderId="14" xfId="0" applyFont="1" applyBorder="1" applyAlignment="1">
      <alignment vertical="center"/>
    </xf>
    <xf numFmtId="0" fontId="250" fillId="0" borderId="0" xfId="0" applyFont="1" applyBorder="1" applyAlignment="1">
      <alignment vertical="center"/>
    </xf>
    <xf numFmtId="0" fontId="222" fillId="0" borderId="0" xfId="0" applyFont="1" applyBorder="1" applyAlignment="1">
      <alignment vertical="center"/>
    </xf>
    <xf numFmtId="0" fontId="222" fillId="0" borderId="0" xfId="0" applyFont="1" applyAlignment="1">
      <alignment vertical="center"/>
    </xf>
    <xf numFmtId="0" fontId="118" fillId="0" borderId="2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/>
    </xf>
    <xf numFmtId="0" fontId="118" fillId="0" borderId="18" xfId="0" applyFont="1" applyBorder="1" applyAlignment="1">
      <alignment horizontal="center" vertical="center" wrapText="1"/>
    </xf>
    <xf numFmtId="0" fontId="119" fillId="0" borderId="0" xfId="0" applyFont="1" applyBorder="1" applyAlignment="1">
      <alignment vertical="center"/>
    </xf>
    <xf numFmtId="0" fontId="251" fillId="0" borderId="0" xfId="0" applyFont="1" applyAlignment="1">
      <alignment vertical="center"/>
    </xf>
    <xf numFmtId="0" fontId="119" fillId="0" borderId="14" xfId="0" applyFont="1" applyBorder="1" applyAlignment="1">
      <alignment vertical="center"/>
    </xf>
    <xf numFmtId="0" fontId="122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167" fontId="124" fillId="0" borderId="0" xfId="0" applyNumberFormat="1" applyFont="1" applyBorder="1" applyAlignment="1">
      <alignment vertical="center" wrapText="1"/>
    </xf>
    <xf numFmtId="0" fontId="125" fillId="0" borderId="0" xfId="0" applyFont="1" applyBorder="1" applyAlignment="1">
      <alignment vertical="center"/>
    </xf>
    <xf numFmtId="39" fontId="124" fillId="0" borderId="0" xfId="0" applyNumberFormat="1" applyFont="1" applyBorder="1" applyAlignment="1">
      <alignment vertical="center" wrapText="1"/>
    </xf>
    <xf numFmtId="167" fontId="124" fillId="0" borderId="0" xfId="0" applyNumberFormat="1" applyFont="1" applyFill="1" applyBorder="1" applyAlignment="1">
      <alignment vertical="center" wrapText="1"/>
    </xf>
    <xf numFmtId="0" fontId="124" fillId="0" borderId="0" xfId="0" applyFont="1" applyBorder="1" applyAlignment="1">
      <alignment horizontal="left" vertical="center" wrapText="1"/>
    </xf>
    <xf numFmtId="2" fontId="124" fillId="0" borderId="0" xfId="0" applyNumberFormat="1" applyFont="1" applyBorder="1" applyAlignment="1">
      <alignment vertical="center" wrapText="1"/>
    </xf>
    <xf numFmtId="0" fontId="124" fillId="0" borderId="0" xfId="0" applyFont="1" applyBorder="1" applyAlignment="1">
      <alignment vertical="center" wrapText="1"/>
    </xf>
    <xf numFmtId="0" fontId="124" fillId="0" borderId="0" xfId="0" applyFont="1" applyFill="1" applyBorder="1" applyAlignment="1">
      <alignment vertical="center" wrapText="1"/>
    </xf>
    <xf numFmtId="0" fontId="120" fillId="0" borderId="7" xfId="0" applyFont="1" applyBorder="1" applyAlignment="1">
      <alignment horizontal="center" vertical="center" wrapText="1"/>
    </xf>
    <xf numFmtId="0" fontId="120" fillId="0" borderId="7" xfId="0" applyFont="1" applyFill="1" applyBorder="1" applyAlignment="1">
      <alignment vertical="center" wrapText="1"/>
    </xf>
    <xf numFmtId="0" fontId="166" fillId="0" borderId="5" xfId="0" applyFont="1" applyFill="1" applyBorder="1" applyAlignment="1">
      <alignment horizontal="center" vertical="center"/>
    </xf>
    <xf numFmtId="0" fontId="252" fillId="0" borderId="0" xfId="0" applyFont="1" applyFill="1" applyBorder="1"/>
    <xf numFmtId="0" fontId="164" fillId="0" borderId="0" xfId="0" applyFont="1"/>
    <xf numFmtId="0" fontId="115" fillId="3" borderId="5" xfId="6" applyFont="1" applyFill="1" applyBorder="1" applyAlignment="1">
      <alignment horizontal="center" vertical="center" wrapText="1"/>
    </xf>
    <xf numFmtId="0" fontId="126" fillId="0" borderId="2" xfId="0" applyFont="1" applyBorder="1" applyAlignment="1">
      <alignment vertical="center" wrapText="1"/>
    </xf>
    <xf numFmtId="0" fontId="126" fillId="0" borderId="6" xfId="0" applyFont="1" applyBorder="1" applyAlignment="1">
      <alignment vertical="center" wrapText="1"/>
    </xf>
    <xf numFmtId="0" fontId="118" fillId="0" borderId="18" xfId="0" applyFont="1" applyBorder="1" applyAlignment="1">
      <alignment vertical="center" wrapText="1"/>
    </xf>
    <xf numFmtId="0" fontId="118" fillId="0" borderId="2" xfId="0" applyFont="1" applyBorder="1" applyAlignment="1">
      <alignment vertical="center" wrapText="1"/>
    </xf>
    <xf numFmtId="0" fontId="118" fillId="0" borderId="2" xfId="0" applyFont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8" fillId="0" borderId="16" xfId="0" applyFont="1" applyBorder="1" applyAlignment="1">
      <alignment horizontal="center" vertical="center"/>
    </xf>
    <xf numFmtId="0" fontId="118" fillId="0" borderId="16" xfId="0" applyFont="1" applyBorder="1" applyAlignment="1">
      <alignment vertical="center" wrapText="1"/>
    </xf>
    <xf numFmtId="0" fontId="118" fillId="0" borderId="2" xfId="0" applyFont="1" applyBorder="1" applyAlignment="1">
      <alignment horizontal="left" vertical="center" wrapText="1"/>
    </xf>
    <xf numFmtId="0" fontId="115" fillId="0" borderId="2" xfId="0" applyFont="1" applyBorder="1" applyAlignment="1">
      <alignment horizontal="center" vertical="center"/>
    </xf>
    <xf numFmtId="0" fontId="115" fillId="3" borderId="2" xfId="0" applyFont="1" applyFill="1" applyBorder="1" applyAlignment="1">
      <alignment horizontal="center" vertical="center" wrapText="1"/>
    </xf>
    <xf numFmtId="0" fontId="118" fillId="3" borderId="2" xfId="0" applyFont="1" applyFill="1" applyBorder="1" applyAlignment="1">
      <alignment horizontal="center" vertical="center" wrapText="1"/>
    </xf>
    <xf numFmtId="0" fontId="118" fillId="3" borderId="2" xfId="0" applyFont="1" applyFill="1" applyBorder="1" applyAlignment="1">
      <alignment vertical="center" wrapText="1"/>
    </xf>
    <xf numFmtId="0" fontId="118" fillId="3" borderId="16" xfId="0" applyFont="1" applyFill="1" applyBorder="1" applyAlignment="1">
      <alignment vertical="center" wrapText="1"/>
    </xf>
    <xf numFmtId="0" fontId="118" fillId="0" borderId="16" xfId="0" applyFont="1" applyBorder="1" applyAlignment="1">
      <alignment horizontal="left" vertical="center" wrapText="1"/>
    </xf>
    <xf numFmtId="0" fontId="118" fillId="0" borderId="2" xfId="0" applyFont="1" applyBorder="1" applyAlignment="1">
      <alignment horizontal="left" vertical="center"/>
    </xf>
    <xf numFmtId="49" fontId="126" fillId="0" borderId="2" xfId="0" applyNumberFormat="1" applyFont="1" applyBorder="1" applyAlignment="1">
      <alignment horizontal="left" vertical="center"/>
    </xf>
    <xf numFmtId="167" fontId="162" fillId="0" borderId="18" xfId="1" applyNumberFormat="1" applyFont="1" applyBorder="1" applyAlignment="1">
      <alignment horizontal="center" vertical="center" wrapText="1"/>
    </xf>
    <xf numFmtId="164" fontId="34" fillId="0" borderId="18" xfId="0" applyNumberFormat="1" applyFont="1" applyBorder="1" applyAlignment="1">
      <alignment horizontal="center" vertical="center" wrapText="1"/>
    </xf>
    <xf numFmtId="167" fontId="166" fillId="0" borderId="2" xfId="1" applyNumberFormat="1" applyFont="1" applyFill="1" applyBorder="1" applyAlignment="1">
      <alignment horizontal="center" vertical="center"/>
    </xf>
    <xf numFmtId="0" fontId="39" fillId="0" borderId="2" xfId="0" applyNumberFormat="1" applyFont="1" applyBorder="1" applyAlignment="1">
      <alignment horizontal="left" vertical="center" wrapText="1"/>
    </xf>
    <xf numFmtId="167" fontId="166" fillId="0" borderId="16" xfId="1" applyNumberFormat="1" applyFont="1" applyFill="1" applyBorder="1" applyAlignment="1">
      <alignment vertical="center"/>
    </xf>
    <xf numFmtId="168" fontId="166" fillId="0" borderId="2" xfId="1" applyNumberFormat="1" applyFont="1" applyFill="1" applyBorder="1" applyAlignment="1">
      <alignment horizontal="center" vertical="center" wrapText="1"/>
    </xf>
    <xf numFmtId="166" fontId="73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7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167" fontId="1" fillId="0" borderId="0" xfId="0" applyNumberFormat="1" applyFont="1" applyFill="1"/>
    <xf numFmtId="49" fontId="86" fillId="0" borderId="0" xfId="0" applyNumberFormat="1" applyFont="1" applyFill="1" applyAlignment="1">
      <alignment vertical="center"/>
    </xf>
    <xf numFmtId="167" fontId="1" fillId="0" borderId="0" xfId="1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22" fillId="0" borderId="0" xfId="0" applyFont="1" applyFill="1" applyAlignment="1">
      <alignment vertical="center"/>
    </xf>
    <xf numFmtId="0" fontId="166" fillId="0" borderId="5" xfId="0" applyFont="1" applyBorder="1" applyAlignment="1">
      <alignment horizontal="center" vertical="center" wrapText="1"/>
    </xf>
    <xf numFmtId="167" fontId="166" fillId="0" borderId="2" xfId="1" applyNumberFormat="1" applyFont="1" applyBorder="1" applyAlignment="1">
      <alignment horizontal="center" vertical="center"/>
    </xf>
    <xf numFmtId="167" fontId="152" fillId="0" borderId="2" xfId="1" applyNumberFormat="1" applyFont="1" applyFill="1" applyBorder="1"/>
    <xf numFmtId="167" fontId="152" fillId="0" borderId="2" xfId="1" applyNumberFormat="1" applyFont="1" applyBorder="1"/>
    <xf numFmtId="43" fontId="152" fillId="0" borderId="2" xfId="1" applyFont="1" applyBorder="1"/>
    <xf numFmtId="3" fontId="23" fillId="0" borderId="2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62" fillId="0" borderId="6" xfId="0" applyFont="1" applyFill="1" applyBorder="1" applyAlignment="1">
      <alignment vertical="center"/>
    </xf>
    <xf numFmtId="167" fontId="152" fillId="0" borderId="6" xfId="1" applyNumberFormat="1" applyFont="1" applyFill="1" applyBorder="1"/>
    <xf numFmtId="167" fontId="253" fillId="3" borderId="2" xfId="1" applyNumberFormat="1" applyFont="1" applyFill="1" applyBorder="1" applyAlignment="1">
      <alignment horizontal="right" vertical="center" wrapText="1"/>
    </xf>
    <xf numFmtId="167" fontId="253" fillId="0" borderId="2" xfId="1" applyNumberFormat="1" applyFont="1" applyFill="1" applyBorder="1" applyAlignment="1">
      <alignment horizontal="right" vertical="center" wrapText="1"/>
    </xf>
    <xf numFmtId="167" fontId="253" fillId="3" borderId="18" xfId="1" applyNumberFormat="1" applyFont="1" applyFill="1" applyBorder="1" applyAlignment="1">
      <alignment horizontal="right" vertical="center" wrapText="1"/>
    </xf>
    <xf numFmtId="167" fontId="253" fillId="3" borderId="9" xfId="1" applyNumberFormat="1" applyFont="1" applyFill="1" applyBorder="1" applyAlignment="1">
      <alignment horizontal="right" vertical="center" wrapText="1"/>
    </xf>
    <xf numFmtId="167" fontId="103" fillId="0" borderId="2" xfId="1" applyNumberFormat="1" applyFont="1" applyFill="1" applyBorder="1" applyAlignment="1">
      <alignment horizontal="right" vertical="center"/>
    </xf>
    <xf numFmtId="167" fontId="134" fillId="0" borderId="2" xfId="1" applyNumberFormat="1" applyFont="1" applyFill="1" applyBorder="1" applyAlignment="1">
      <alignment horizontal="right" vertical="center" wrapText="1"/>
    </xf>
    <xf numFmtId="0" fontId="135" fillId="0" borderId="36" xfId="0" applyFont="1" applyFill="1" applyBorder="1" applyAlignment="1">
      <alignment vertical="center" wrapText="1"/>
    </xf>
    <xf numFmtId="1" fontId="152" fillId="0" borderId="2" xfId="1" applyNumberFormat="1" applyFont="1" applyFill="1" applyBorder="1" applyAlignment="1">
      <alignment horizontal="center" vertical="center"/>
    </xf>
    <xf numFmtId="164" fontId="55" fillId="0" borderId="0" xfId="0" applyNumberFormat="1" applyFont="1"/>
    <xf numFmtId="0" fontId="73" fillId="0" borderId="38" xfId="0" applyFont="1" applyFill="1" applyBorder="1" applyAlignment="1">
      <alignment vertical="center" wrapText="1"/>
    </xf>
    <xf numFmtId="1" fontId="23" fillId="0" borderId="18" xfId="0" applyNumberFormat="1" applyFont="1" applyBorder="1" applyAlignment="1">
      <alignment horizontal="left" vertical="center"/>
    </xf>
    <xf numFmtId="0" fontId="166" fillId="0" borderId="18" xfId="0" applyFont="1" applyBorder="1" applyAlignment="1">
      <alignment horizontal="center" vertical="center"/>
    </xf>
    <xf numFmtId="0" fontId="156" fillId="5" borderId="0" xfId="0" applyFont="1" applyFill="1" applyBorder="1" applyAlignment="1">
      <alignment vertical="center" wrapText="1"/>
    </xf>
    <xf numFmtId="166" fontId="166" fillId="0" borderId="2" xfId="0" applyNumberFormat="1" applyFont="1" applyFill="1" applyBorder="1" applyAlignment="1">
      <alignment horizontal="right" vertical="center"/>
    </xf>
    <xf numFmtId="164" fontId="166" fillId="0" borderId="2" xfId="0" applyNumberFormat="1" applyFont="1" applyBorder="1" applyAlignment="1">
      <alignment horizontal="center" vertical="center"/>
    </xf>
    <xf numFmtId="167" fontId="39" fillId="0" borderId="2" xfId="1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89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17" fillId="0" borderId="0" xfId="0" applyFont="1" applyBorder="1"/>
    <xf numFmtId="0" fontId="1" fillId="6" borderId="0" xfId="0" applyFont="1" applyFill="1" applyBorder="1"/>
    <xf numFmtId="0" fontId="39" fillId="0" borderId="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" borderId="16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88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9" fillId="0" borderId="2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6" fillId="0" borderId="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167" fontId="40" fillId="0" borderId="0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43" fillId="0" borderId="2" xfId="0" quotePrefix="1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167" fontId="40" fillId="0" borderId="0" xfId="0" applyNumberFormat="1" applyFont="1" applyAlignment="1">
      <alignment vertical="center"/>
    </xf>
    <xf numFmtId="0" fontId="46" fillId="0" borderId="2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3" fillId="0" borderId="0" xfId="0" applyFont="1" applyFill="1" applyBorder="1"/>
    <xf numFmtId="164" fontId="166" fillId="0" borderId="2" xfId="0" applyNumberFormat="1" applyFont="1" applyFill="1" applyBorder="1" applyAlignment="1">
      <alignment horizontal="center" vertical="center"/>
    </xf>
    <xf numFmtId="0" fontId="166" fillId="0" borderId="2" xfId="0" applyFont="1" applyBorder="1" applyAlignment="1">
      <alignment horizontal="center" vertical="center" wrapText="1"/>
    </xf>
    <xf numFmtId="0" fontId="166" fillId="0" borderId="2" xfId="0" applyFont="1" applyFill="1" applyBorder="1" applyAlignment="1">
      <alignment horizontal="center" vertical="center"/>
    </xf>
    <xf numFmtId="0" fontId="166" fillId="0" borderId="2" xfId="0" applyFont="1" applyFill="1" applyBorder="1" applyAlignment="1">
      <alignment horizontal="center" vertical="center" wrapText="1"/>
    </xf>
    <xf numFmtId="167" fontId="167" fillId="0" borderId="1" xfId="0" applyNumberFormat="1" applyFont="1" applyFill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 wrapText="1"/>
    </xf>
    <xf numFmtId="167" fontId="166" fillId="0" borderId="2" xfId="1" applyNumberFormat="1" applyFont="1" applyFill="1" applyBorder="1" applyAlignment="1">
      <alignment vertical="center"/>
    </xf>
    <xf numFmtId="0" fontId="137" fillId="0" borderId="2" xfId="0" applyFont="1" applyBorder="1" applyAlignment="1">
      <alignment vertical="center" wrapText="1"/>
    </xf>
    <xf numFmtId="0" fontId="166" fillId="0" borderId="16" xfId="0" applyFont="1" applyFill="1" applyBorder="1" applyAlignment="1">
      <alignment horizontal="center" vertical="center"/>
    </xf>
    <xf numFmtId="164" fontId="166" fillId="0" borderId="2" xfId="0" applyNumberFormat="1" applyFont="1" applyBorder="1" applyAlignment="1">
      <alignment vertical="center"/>
    </xf>
    <xf numFmtId="0" fontId="118" fillId="3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168" fontId="152" fillId="0" borderId="18" xfId="1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7" fontId="152" fillId="0" borderId="2" xfId="1" applyNumberFormat="1" applyFont="1" applyBorder="1" applyAlignment="1">
      <alignment horizontal="center" vertical="center" wrapText="1"/>
    </xf>
    <xf numFmtId="0" fontId="156" fillId="0" borderId="5" xfId="0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167" fontId="152" fillId="0" borderId="6" xfId="1" applyNumberFormat="1" applyFont="1" applyBorder="1" applyAlignment="1">
      <alignment horizontal="center" vertical="center" wrapText="1"/>
    </xf>
    <xf numFmtId="167" fontId="34" fillId="0" borderId="18" xfId="1" applyNumberFormat="1" applyFont="1" applyBorder="1" applyAlignment="1">
      <alignment horizontal="center" vertical="center" wrapText="1"/>
    </xf>
    <xf numFmtId="164" fontId="163" fillId="3" borderId="5" xfId="1" applyNumberFormat="1" applyFont="1" applyFill="1" applyBorder="1" applyAlignment="1">
      <alignment horizontal="center" vertical="center"/>
    </xf>
    <xf numFmtId="0" fontId="166" fillId="0" borderId="5" xfId="0" applyFont="1" applyFill="1" applyBorder="1" applyAlignment="1">
      <alignment horizontal="center" vertical="center" wrapText="1"/>
    </xf>
    <xf numFmtId="165" fontId="166" fillId="0" borderId="9" xfId="0" applyNumberFormat="1" applyFont="1" applyBorder="1" applyAlignment="1">
      <alignment horizontal="center" vertical="center" wrapText="1"/>
    </xf>
    <xf numFmtId="0" fontId="171" fillId="0" borderId="5" xfId="6" applyFont="1" applyBorder="1" applyAlignment="1">
      <alignment horizontal="center"/>
    </xf>
    <xf numFmtId="0" fontId="61" fillId="0" borderId="0" xfId="0" applyFont="1"/>
    <xf numFmtId="0" fontId="61" fillId="0" borderId="2" xfId="0" applyFont="1" applyBorder="1"/>
    <xf numFmtId="0" fontId="61" fillId="0" borderId="6" xfId="0" applyFont="1" applyBorder="1"/>
    <xf numFmtId="0" fontId="61" fillId="0" borderId="5" xfId="0" applyFont="1" applyBorder="1" applyAlignment="1">
      <alignment horizontal="center" vertical="center"/>
    </xf>
    <xf numFmtId="0" fontId="61" fillId="0" borderId="0" xfId="0" applyFont="1" applyBorder="1"/>
    <xf numFmtId="0" fontId="21" fillId="0" borderId="2" xfId="0" applyFont="1" applyBorder="1"/>
    <xf numFmtId="0" fontId="254" fillId="0" borderId="2" xfId="0" applyFont="1" applyBorder="1"/>
    <xf numFmtId="0" fontId="255" fillId="0" borderId="2" xfId="0" applyFont="1" applyBorder="1"/>
    <xf numFmtId="0" fontId="254" fillId="0" borderId="6" xfId="0" applyFont="1" applyBorder="1"/>
    <xf numFmtId="0" fontId="6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54" fillId="0" borderId="2" xfId="0" applyFont="1" applyBorder="1" applyAlignment="1">
      <alignment horizontal="center"/>
    </xf>
    <xf numFmtId="0" fontId="255" fillId="0" borderId="2" xfId="0" applyFont="1" applyBorder="1" applyAlignment="1">
      <alignment horizontal="center"/>
    </xf>
    <xf numFmtId="0" fontId="254" fillId="0" borderId="6" xfId="0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152" fillId="0" borderId="2" xfId="0" applyFont="1" applyBorder="1" applyAlignment="1">
      <alignment horizontal="center"/>
    </xf>
    <xf numFmtId="0" fontId="156" fillId="0" borderId="2" xfId="0" applyFont="1" applyFill="1" applyBorder="1" applyAlignment="1">
      <alignment horizontal="center" vertical="center"/>
    </xf>
    <xf numFmtId="1" fontId="62" fillId="0" borderId="0" xfId="6" applyNumberFormat="1" applyFont="1" applyFill="1" applyBorder="1" applyAlignment="1">
      <alignment horizontal="center"/>
    </xf>
    <xf numFmtId="0" fontId="152" fillId="0" borderId="12" xfId="1" applyNumberFormat="1" applyFont="1" applyBorder="1" applyAlignment="1">
      <alignment horizontal="center" vertical="center"/>
    </xf>
    <xf numFmtId="167" fontId="152" fillId="0" borderId="12" xfId="1" applyNumberFormat="1" applyFont="1" applyBorder="1" applyAlignment="1">
      <alignment horizontal="center" vertical="center"/>
    </xf>
    <xf numFmtId="168" fontId="152" fillId="0" borderId="12" xfId="1" applyNumberFormat="1" applyFont="1" applyBorder="1" applyAlignment="1">
      <alignment horizontal="center" vertical="center"/>
    </xf>
    <xf numFmtId="1" fontId="152" fillId="0" borderId="19" xfId="1" applyNumberFormat="1" applyFont="1" applyFill="1" applyBorder="1" applyAlignment="1">
      <alignment horizontal="center" vertical="center"/>
    </xf>
    <xf numFmtId="0" fontId="153" fillId="0" borderId="5" xfId="1" applyNumberFormat="1" applyFont="1" applyBorder="1" applyAlignment="1">
      <alignment horizontal="center" vertical="center"/>
    </xf>
    <xf numFmtId="167" fontId="152" fillId="0" borderId="12" xfId="1" applyNumberFormat="1" applyFont="1" applyBorder="1" applyAlignment="1">
      <alignment horizontal="right" vertical="center"/>
    </xf>
    <xf numFmtId="1" fontId="180" fillId="0" borderId="18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166" fontId="152" fillId="0" borderId="2" xfId="1" applyNumberFormat="1" applyFont="1" applyBorder="1" applyAlignment="1">
      <alignment horizontal="center" vertical="center" wrapText="1"/>
    </xf>
    <xf numFmtId="167" fontId="164" fillId="0" borderId="0" xfId="0" applyNumberFormat="1" applyFont="1" applyAlignment="1">
      <alignment vertical="center"/>
    </xf>
    <xf numFmtId="0" fontId="156" fillId="0" borderId="6" xfId="0" applyFont="1" applyFill="1" applyBorder="1" applyAlignment="1">
      <alignment horizontal="center" vertical="center"/>
    </xf>
    <xf numFmtId="3" fontId="46" fillId="0" borderId="5" xfId="0" applyNumberFormat="1" applyFont="1" applyBorder="1" applyAlignment="1">
      <alignment horizontal="center" vertical="center" wrapText="1"/>
    </xf>
    <xf numFmtId="169" fontId="126" fillId="0" borderId="2" xfId="0" applyNumberFormat="1" applyFont="1" applyBorder="1" applyAlignment="1">
      <alignment horizontal="center" vertical="center"/>
    </xf>
    <xf numFmtId="168" fontId="46" fillId="0" borderId="2" xfId="1" applyNumberFormat="1" applyFont="1" applyBorder="1" applyAlignment="1">
      <alignment horizontal="center" vertical="center"/>
    </xf>
    <xf numFmtId="164" fontId="73" fillId="0" borderId="2" xfId="0" applyNumberFormat="1" applyFont="1" applyBorder="1" applyAlignment="1">
      <alignment vertical="center"/>
    </xf>
    <xf numFmtId="164" fontId="73" fillId="0" borderId="18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3" fontId="73" fillId="0" borderId="18" xfId="0" applyNumberFormat="1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164" fontId="73" fillId="0" borderId="16" xfId="0" applyNumberFormat="1" applyFont="1" applyBorder="1" applyAlignment="1">
      <alignment vertical="center"/>
    </xf>
    <xf numFmtId="164" fontId="109" fillId="0" borderId="2" xfId="0" applyNumberFormat="1" applyFont="1" applyBorder="1" applyAlignment="1">
      <alignment vertical="center"/>
    </xf>
    <xf numFmtId="164" fontId="73" fillId="0" borderId="6" xfId="0" applyNumberFormat="1" applyFont="1" applyBorder="1" applyAlignment="1">
      <alignment vertical="center"/>
    </xf>
    <xf numFmtId="164" fontId="73" fillId="0" borderId="2" xfId="0" applyNumberFormat="1" applyFont="1" applyFill="1" applyBorder="1" applyAlignment="1">
      <alignment vertical="center"/>
    </xf>
    <xf numFmtId="164" fontId="83" fillId="0" borderId="2" xfId="0" applyNumberFormat="1" applyFont="1" applyBorder="1" applyAlignment="1">
      <alignment vertical="center"/>
    </xf>
    <xf numFmtId="164" fontId="83" fillId="0" borderId="18" xfId="0" applyNumberFormat="1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182" fillId="0" borderId="0" xfId="0" applyNumberFormat="1" applyFont="1" applyFill="1" applyBorder="1" applyAlignment="1">
      <alignment vertical="center"/>
    </xf>
    <xf numFmtId="0" fontId="182" fillId="0" borderId="0" xfId="0" applyFont="1" applyFill="1" applyBorder="1" applyAlignment="1">
      <alignment vertical="center"/>
    </xf>
    <xf numFmtId="3" fontId="157" fillId="0" borderId="5" xfId="0" applyNumberFormat="1" applyFont="1" applyFill="1" applyBorder="1" applyAlignment="1">
      <alignment vertical="center" wrapText="1"/>
    </xf>
    <xf numFmtId="168" fontId="23" fillId="0" borderId="10" xfId="1" applyNumberFormat="1" applyFont="1" applyFill="1" applyBorder="1" applyAlignment="1">
      <alignment horizontal="center" vertical="center"/>
    </xf>
    <xf numFmtId="167" fontId="28" fillId="0" borderId="0" xfId="0" applyNumberFormat="1" applyFont="1"/>
    <xf numFmtId="0" fontId="79" fillId="0" borderId="0" xfId="0" applyFont="1" applyAlignment="1">
      <alignment vertical="center"/>
    </xf>
    <xf numFmtId="167" fontId="46" fillId="6" borderId="2" xfId="1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0" fontId="256" fillId="0" borderId="1" xfId="0" applyFont="1" applyBorder="1"/>
    <xf numFmtId="0" fontId="257" fillId="0" borderId="1" xfId="0" applyFont="1" applyBorder="1"/>
    <xf numFmtId="0" fontId="257" fillId="0" borderId="1" xfId="0" applyFont="1" applyBorder="1" applyAlignment="1">
      <alignment horizontal="center"/>
    </xf>
    <xf numFmtId="0" fontId="256" fillId="0" borderId="1" xfId="0" applyFont="1" applyBorder="1" applyAlignment="1">
      <alignment horizontal="center"/>
    </xf>
    <xf numFmtId="0" fontId="256" fillId="0" borderId="18" xfId="0" applyFont="1" applyBorder="1" applyAlignment="1">
      <alignment horizontal="center"/>
    </xf>
    <xf numFmtId="0" fontId="256" fillId="0" borderId="0" xfId="0" applyFont="1" applyBorder="1"/>
    <xf numFmtId="0" fontId="256" fillId="0" borderId="0" xfId="0" applyFont="1"/>
    <xf numFmtId="0" fontId="256" fillId="0" borderId="2" xfId="0" applyFont="1" applyBorder="1"/>
    <xf numFmtId="0" fontId="257" fillId="0" borderId="2" xfId="0" applyFont="1" applyBorder="1"/>
    <xf numFmtId="0" fontId="257" fillId="0" borderId="2" xfId="0" applyFont="1" applyBorder="1" applyAlignment="1">
      <alignment horizontal="center"/>
    </xf>
    <xf numFmtId="0" fontId="256" fillId="0" borderId="2" xfId="0" applyFont="1" applyBorder="1" applyAlignment="1">
      <alignment horizontal="center"/>
    </xf>
    <xf numFmtId="0" fontId="258" fillId="0" borderId="2" xfId="0" applyFont="1" applyBorder="1"/>
    <xf numFmtId="0" fontId="258" fillId="0" borderId="2" xfId="0" applyFont="1" applyBorder="1" applyAlignment="1">
      <alignment horizontal="center"/>
    </xf>
    <xf numFmtId="0" fontId="259" fillId="0" borderId="0" xfId="0" applyFont="1"/>
    <xf numFmtId="167" fontId="259" fillId="0" borderId="0" xfId="0" applyNumberFormat="1" applyFont="1"/>
    <xf numFmtId="0" fontId="259" fillId="0" borderId="0" xfId="0" applyFont="1" applyAlignment="1">
      <alignment horizontal="right"/>
    </xf>
    <xf numFmtId="167" fontId="260" fillId="0" borderId="7" xfId="1" applyNumberFormat="1" applyFont="1" applyFill="1" applyBorder="1" applyAlignment="1">
      <alignment horizontal="right" vertical="center"/>
    </xf>
    <xf numFmtId="167" fontId="259" fillId="0" borderId="7" xfId="0" applyNumberFormat="1" applyFont="1" applyBorder="1"/>
    <xf numFmtId="1" fontId="260" fillId="0" borderId="7" xfId="0" applyNumberFormat="1" applyFont="1" applyFill="1" applyBorder="1" applyAlignment="1">
      <alignment vertical="center"/>
    </xf>
    <xf numFmtId="164" fontId="261" fillId="0" borderId="7" xfId="0" applyNumberFormat="1" applyFont="1" applyFill="1" applyBorder="1" applyAlignment="1">
      <alignment horizontal="right" vertical="center"/>
    </xf>
    <xf numFmtId="164" fontId="261" fillId="0" borderId="7" xfId="0" applyNumberFormat="1" applyFont="1" applyBorder="1" applyAlignment="1">
      <alignment horizontal="right" vertical="center"/>
    </xf>
    <xf numFmtId="0" fontId="166" fillId="0" borderId="8" xfId="0" applyFont="1" applyBorder="1" applyAlignment="1">
      <alignment horizontal="center" vertical="center"/>
    </xf>
    <xf numFmtId="0" fontId="166" fillId="0" borderId="5" xfId="0" applyFont="1" applyBorder="1" applyAlignment="1">
      <alignment horizontal="center" vertical="center"/>
    </xf>
    <xf numFmtId="3" fontId="166" fillId="0" borderId="18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7" fontId="39" fillId="0" borderId="6" xfId="1" applyNumberFormat="1" applyFont="1" applyFill="1" applyBorder="1" applyAlignment="1">
      <alignment horizontal="right" vertical="center" wrapText="1"/>
    </xf>
    <xf numFmtId="0" fontId="73" fillId="0" borderId="36" xfId="0" applyFont="1" applyFill="1" applyBorder="1" applyAlignment="1">
      <alignment horizontal="lef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7" fontId="61" fillId="0" borderId="6" xfId="1" applyNumberFormat="1" applyFont="1" applyFill="1" applyBorder="1"/>
    <xf numFmtId="43" fontId="152" fillId="0" borderId="2" xfId="1" applyFont="1" applyFill="1" applyBorder="1"/>
    <xf numFmtId="0" fontId="166" fillId="0" borderId="5" xfId="0" applyFont="1" applyBorder="1" applyAlignment="1">
      <alignment horizontal="center" vertical="center" wrapText="1"/>
    </xf>
    <xf numFmtId="0" fontId="262" fillId="3" borderId="2" xfId="0" applyFont="1" applyFill="1" applyBorder="1" applyAlignment="1">
      <alignment horizontal="center" vertical="center" wrapText="1"/>
    </xf>
    <xf numFmtId="0" fontId="263" fillId="0" borderId="2" xfId="0" applyFont="1" applyBorder="1" applyAlignment="1">
      <alignment horizontal="center" vertical="center"/>
    </xf>
    <xf numFmtId="0" fontId="264" fillId="0" borderId="18" xfId="0" applyFont="1" applyBorder="1" applyAlignment="1">
      <alignment horizontal="center" vertical="center"/>
    </xf>
    <xf numFmtId="3" fontId="182" fillId="0" borderId="1" xfId="0" applyNumberFormat="1" applyFont="1" applyBorder="1" applyAlignment="1">
      <alignment horizontal="right" vertical="center" wrapText="1"/>
    </xf>
    <xf numFmtId="167" fontId="182" fillId="3" borderId="18" xfId="1" applyNumberFormat="1" applyFont="1" applyFill="1" applyBorder="1" applyAlignment="1">
      <alignment horizontal="right"/>
    </xf>
    <xf numFmtId="164" fontId="182" fillId="0" borderId="1" xfId="0" applyNumberFormat="1" applyFont="1" applyBorder="1" applyAlignment="1">
      <alignment horizontal="center" vertical="center" wrapText="1"/>
    </xf>
    <xf numFmtId="3" fontId="182" fillId="0" borderId="2" xfId="0" applyNumberFormat="1" applyFont="1" applyBorder="1" applyAlignment="1">
      <alignment horizontal="right" vertical="center" wrapText="1"/>
    </xf>
    <xf numFmtId="164" fontId="182" fillId="0" borderId="2" xfId="0" applyNumberFormat="1" applyFont="1" applyBorder="1" applyAlignment="1">
      <alignment horizontal="center" vertical="center" wrapText="1"/>
    </xf>
    <xf numFmtId="164" fontId="182" fillId="0" borderId="16" xfId="0" applyNumberFormat="1" applyFont="1" applyBorder="1" applyAlignment="1">
      <alignment horizontal="center" vertical="center" wrapText="1"/>
    </xf>
    <xf numFmtId="164" fontId="182" fillId="0" borderId="6" xfId="0" applyNumberFormat="1" applyFont="1" applyBorder="1" applyAlignment="1">
      <alignment horizontal="center" vertical="center" wrapText="1"/>
    </xf>
    <xf numFmtId="3" fontId="183" fillId="0" borderId="5" xfId="0" applyNumberFormat="1" applyFont="1" applyBorder="1" applyAlignment="1">
      <alignment horizontal="right" vertical="center" wrapText="1"/>
    </xf>
    <xf numFmtId="164" fontId="183" fillId="0" borderId="5" xfId="0" applyNumberFormat="1" applyFont="1" applyBorder="1" applyAlignment="1">
      <alignment horizontal="center" vertical="center" wrapText="1"/>
    </xf>
    <xf numFmtId="3" fontId="265" fillId="0" borderId="1" xfId="0" applyNumberFormat="1" applyFont="1" applyBorder="1" applyAlignment="1">
      <alignment horizontal="center" vertical="center" wrapText="1"/>
    </xf>
    <xf numFmtId="0" fontId="182" fillId="0" borderId="2" xfId="0" applyFont="1" applyBorder="1" applyAlignment="1">
      <alignment horizontal="center" vertical="center" wrapText="1"/>
    </xf>
    <xf numFmtId="165" fontId="182" fillId="0" borderId="2" xfId="1" applyNumberFormat="1" applyFont="1" applyBorder="1" applyAlignment="1">
      <alignment horizontal="center" vertical="center" wrapText="1"/>
    </xf>
    <xf numFmtId="3" fontId="265" fillId="0" borderId="2" xfId="0" applyNumberFormat="1" applyFont="1" applyBorder="1" applyAlignment="1">
      <alignment horizontal="center" vertical="center" wrapText="1"/>
    </xf>
    <xf numFmtId="165" fontId="182" fillId="0" borderId="2" xfId="1" applyNumberFormat="1" applyFont="1" applyFill="1" applyBorder="1" applyAlignment="1">
      <alignment horizontal="center" vertical="center" wrapText="1"/>
    </xf>
    <xf numFmtId="164" fontId="73" fillId="0" borderId="2" xfId="0" applyNumberFormat="1" applyFont="1" applyBorder="1" applyAlignment="1">
      <alignment horizontal="center" vertical="center" wrapText="1"/>
    </xf>
    <xf numFmtId="168" fontId="182" fillId="3" borderId="18" xfId="1" applyNumberFormat="1" applyFont="1" applyFill="1" applyBorder="1" applyAlignment="1">
      <alignment horizontal="center" vertical="center"/>
    </xf>
    <xf numFmtId="3" fontId="266" fillId="0" borderId="5" xfId="0" applyNumberFormat="1" applyFont="1" applyBorder="1" applyAlignment="1">
      <alignment horizontal="center" vertical="center" wrapText="1"/>
    </xf>
    <xf numFmtId="165" fontId="266" fillId="0" borderId="5" xfId="1" applyNumberFormat="1" applyFont="1" applyBorder="1" applyAlignment="1">
      <alignment horizontal="center" vertical="center" wrapText="1"/>
    </xf>
    <xf numFmtId="164" fontId="266" fillId="0" borderId="5" xfId="0" applyNumberFormat="1" applyFont="1" applyBorder="1" applyAlignment="1">
      <alignment horizontal="center" vertical="center" wrapText="1"/>
    </xf>
    <xf numFmtId="3" fontId="266" fillId="0" borderId="5" xfId="0" applyNumberFormat="1" applyFont="1" applyFill="1" applyBorder="1" applyAlignment="1">
      <alignment horizontal="center" vertical="center" wrapText="1"/>
    </xf>
    <xf numFmtId="3" fontId="266" fillId="0" borderId="5" xfId="0" applyNumberFormat="1" applyFont="1" applyBorder="1" applyAlignment="1">
      <alignment horizontal="right" vertical="center"/>
    </xf>
    <xf numFmtId="167" fontId="182" fillId="0" borderId="2" xfId="1" applyNumberFormat="1" applyFont="1" applyBorder="1" applyAlignment="1">
      <alignment horizontal="center" vertical="center" wrapText="1"/>
    </xf>
    <xf numFmtId="167" fontId="182" fillId="0" borderId="2" xfId="1" applyNumberFormat="1" applyFont="1" applyBorder="1" applyAlignment="1">
      <alignment vertical="center" wrapText="1"/>
    </xf>
    <xf numFmtId="167" fontId="182" fillId="3" borderId="2" xfId="1" applyNumberFormat="1" applyFont="1" applyFill="1" applyBorder="1" applyAlignment="1">
      <alignment vertical="center"/>
    </xf>
    <xf numFmtId="0" fontId="182" fillId="3" borderId="2" xfId="6" applyFont="1" applyFill="1" applyBorder="1" applyAlignment="1">
      <alignment vertical="center"/>
    </xf>
    <xf numFmtId="167" fontId="182" fillId="3" borderId="1" xfId="1" applyNumberFormat="1" applyFont="1" applyFill="1" applyBorder="1" applyAlignment="1">
      <alignment vertical="center"/>
    </xf>
    <xf numFmtId="167" fontId="182" fillId="3" borderId="16" xfId="1" applyNumberFormat="1" applyFont="1" applyFill="1" applyBorder="1" applyAlignment="1">
      <alignment vertical="center"/>
    </xf>
    <xf numFmtId="0" fontId="183" fillId="0" borderId="5" xfId="6" applyFont="1" applyFill="1" applyBorder="1" applyAlignment="1">
      <alignment vertical="center"/>
    </xf>
    <xf numFmtId="0" fontId="156" fillId="0" borderId="0" xfId="0" applyFont="1" applyFill="1" applyBorder="1" applyAlignment="1">
      <alignment vertical="center"/>
    </xf>
    <xf numFmtId="168" fontId="37" fillId="0" borderId="5" xfId="1" applyNumberFormat="1" applyFont="1" applyBorder="1" applyAlignment="1">
      <alignment horizontal="center" vertical="center"/>
    </xf>
    <xf numFmtId="0" fontId="267" fillId="0" borderId="0" xfId="0" applyFont="1"/>
    <xf numFmtId="0" fontId="23" fillId="0" borderId="6" xfId="0" applyFont="1" applyBorder="1" applyAlignment="1">
      <alignment horizontal="center" vertical="center"/>
    </xf>
    <xf numFmtId="0" fontId="268" fillId="0" borderId="0" xfId="0" applyFont="1"/>
    <xf numFmtId="0" fontId="39" fillId="0" borderId="2" xfId="0" applyFont="1" applyBorder="1" applyAlignment="1">
      <alignment horizontal="center"/>
    </xf>
    <xf numFmtId="0" fontId="207" fillId="0" borderId="2" xfId="0" applyFont="1" applyFill="1" applyBorder="1" applyAlignment="1">
      <alignment horizontal="center"/>
    </xf>
    <xf numFmtId="0" fontId="269" fillId="5" borderId="2" xfId="0" applyFont="1" applyFill="1" applyBorder="1"/>
    <xf numFmtId="0" fontId="263" fillId="0" borderId="16" xfId="0" applyFont="1" applyBorder="1" applyAlignment="1">
      <alignment horizontal="center" vertical="center"/>
    </xf>
    <xf numFmtId="0" fontId="137" fillId="0" borderId="2" xfId="0" applyFont="1" applyBorder="1" applyAlignment="1">
      <alignment horizontal="center" vertical="center"/>
    </xf>
    <xf numFmtId="0" fontId="270" fillId="0" borderId="2" xfId="0" applyFont="1" applyBorder="1" applyAlignment="1">
      <alignment horizontal="center" vertical="center"/>
    </xf>
    <xf numFmtId="0" fontId="270" fillId="0" borderId="6" xfId="0" applyFont="1" applyBorder="1" applyAlignment="1">
      <alignment horizontal="center" vertical="center"/>
    </xf>
    <xf numFmtId="0" fontId="137" fillId="0" borderId="2" xfId="0" applyFont="1" applyBorder="1" applyAlignment="1">
      <alignment horizontal="center" vertical="center" wrapText="1"/>
    </xf>
    <xf numFmtId="0" fontId="137" fillId="0" borderId="2" xfId="0" applyFont="1" applyFill="1" applyBorder="1" applyAlignment="1">
      <alignment horizontal="center" vertical="center"/>
    </xf>
    <xf numFmtId="0" fontId="137" fillId="0" borderId="18" xfId="0" applyFont="1" applyBorder="1" applyAlignment="1">
      <alignment horizontal="center" vertical="center" wrapText="1"/>
    </xf>
    <xf numFmtId="0" fontId="263" fillId="3" borderId="2" xfId="0" applyFont="1" applyFill="1" applyBorder="1" applyAlignment="1">
      <alignment horizontal="center" vertical="center" wrapText="1"/>
    </xf>
    <xf numFmtId="0" fontId="79" fillId="3" borderId="2" xfId="0" applyFont="1" applyFill="1" applyBorder="1" applyAlignment="1">
      <alignment horizontal="center" vertical="center" wrapText="1"/>
    </xf>
    <xf numFmtId="0" fontId="140" fillId="0" borderId="16" xfId="0" applyFont="1" applyBorder="1" applyAlignment="1">
      <alignment horizontal="center" vertical="center"/>
    </xf>
    <xf numFmtId="0" fontId="141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79" fillId="0" borderId="2" xfId="0" applyNumberFormat="1" applyFont="1" applyBorder="1" applyAlignment="1">
      <alignment horizontal="center" vertical="center"/>
    </xf>
    <xf numFmtId="0" fontId="137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71" fillId="0" borderId="16" xfId="0" applyFont="1" applyBorder="1" applyAlignment="1">
      <alignment horizontal="center" vertical="center" wrapText="1"/>
    </xf>
    <xf numFmtId="0" fontId="271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6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167" fontId="39" fillId="0" borderId="2" xfId="1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3" fontId="116" fillId="0" borderId="0" xfId="0" applyNumberFormat="1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167" fontId="126" fillId="0" borderId="18" xfId="1" applyNumberFormat="1" applyFont="1" applyBorder="1" applyAlignment="1">
      <alignment vertical="center"/>
    </xf>
    <xf numFmtId="3" fontId="166" fillId="6" borderId="18" xfId="0" applyNumberFormat="1" applyFont="1" applyFill="1" applyBorder="1" applyAlignment="1">
      <alignment horizontal="center" vertical="center"/>
    </xf>
    <xf numFmtId="164" fontId="126" fillId="0" borderId="2" xfId="0" applyNumberFormat="1" applyFont="1" applyBorder="1" applyAlignment="1">
      <alignment horizontal="center" vertical="center"/>
    </xf>
    <xf numFmtId="164" fontId="126" fillId="0" borderId="6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65" fontId="39" fillId="0" borderId="2" xfId="0" applyNumberFormat="1" applyFont="1" applyBorder="1" applyAlignment="1">
      <alignment horizontal="center" vertical="center"/>
    </xf>
    <xf numFmtId="164" fontId="46" fillId="0" borderId="2" xfId="0" applyNumberFormat="1" applyFont="1" applyBorder="1" applyAlignment="1">
      <alignment horizontal="center" vertical="center"/>
    </xf>
    <xf numFmtId="164" fontId="166" fillId="0" borderId="6" xfId="0" applyNumberFormat="1" applyFont="1" applyBorder="1" applyAlignment="1">
      <alignment horizontal="center" vertical="center"/>
    </xf>
    <xf numFmtId="0" fontId="264" fillId="0" borderId="2" xfId="0" applyFont="1" applyBorder="1" applyAlignment="1">
      <alignment horizontal="center" vertical="center" wrapText="1"/>
    </xf>
    <xf numFmtId="0" fontId="262" fillId="0" borderId="2" xfId="0" applyFont="1" applyBorder="1" applyAlignment="1">
      <alignment horizontal="center" vertical="center" wrapText="1"/>
    </xf>
    <xf numFmtId="167" fontId="39" fillId="0" borderId="2" xfId="0" applyNumberFormat="1" applyFont="1" applyBorder="1" applyAlignment="1">
      <alignment horizontal="center" vertical="center" wrapText="1"/>
    </xf>
    <xf numFmtId="167" fontId="39" fillId="0" borderId="2" xfId="0" applyNumberFormat="1" applyFont="1" applyFill="1" applyBorder="1" applyAlignment="1">
      <alignment horizontal="center" vertical="center" wrapText="1"/>
    </xf>
    <xf numFmtId="0" fontId="272" fillId="0" borderId="2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 wrapText="1"/>
    </xf>
    <xf numFmtId="0" fontId="273" fillId="0" borderId="7" xfId="0" applyFont="1" applyFill="1" applyBorder="1" applyAlignment="1">
      <alignment horizontal="center" vertical="center" wrapText="1"/>
    </xf>
    <xf numFmtId="167" fontId="207" fillId="0" borderId="2" xfId="0" applyNumberFormat="1" applyFont="1" applyFill="1" applyBorder="1" applyAlignment="1">
      <alignment horizontal="center" vertical="center"/>
    </xf>
    <xf numFmtId="167" fontId="207" fillId="0" borderId="6" xfId="0" applyNumberFormat="1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center"/>
    </xf>
    <xf numFmtId="0" fontId="164" fillId="0" borderId="0" xfId="0" applyFont="1" applyAlignment="1">
      <alignment horizontal="center"/>
    </xf>
    <xf numFmtId="0" fontId="26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0" fontId="182" fillId="0" borderId="5" xfId="0" applyFont="1" applyBorder="1" applyAlignment="1">
      <alignment horizontal="center" vertical="center" wrapText="1"/>
    </xf>
    <xf numFmtId="0" fontId="182" fillId="0" borderId="14" xfId="0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 vertical="center" wrapText="1"/>
    </xf>
    <xf numFmtId="167" fontId="156" fillId="3" borderId="14" xfId="1" applyNumberFormat="1" applyFont="1" applyFill="1" applyBorder="1" applyAlignment="1">
      <alignment vertical="center"/>
    </xf>
    <xf numFmtId="168" fontId="156" fillId="3" borderId="0" xfId="1" applyNumberFormat="1" applyFont="1" applyFill="1" applyBorder="1" applyAlignment="1">
      <alignment horizontal="center" vertical="center"/>
    </xf>
    <xf numFmtId="165" fontId="156" fillId="0" borderId="0" xfId="0" applyNumberFormat="1" applyFont="1" applyBorder="1" applyAlignment="1">
      <alignment horizontal="center" vertical="center" wrapText="1"/>
    </xf>
    <xf numFmtId="3" fontId="157" fillId="0" borderId="14" xfId="0" applyNumberFormat="1" applyFont="1" applyBorder="1" applyAlignment="1">
      <alignment vertical="center" wrapText="1"/>
    </xf>
    <xf numFmtId="3" fontId="157" fillId="0" borderId="0" xfId="0" applyNumberFormat="1" applyFont="1" applyBorder="1" applyAlignment="1">
      <alignment vertical="center" wrapText="1"/>
    </xf>
    <xf numFmtId="166" fontId="157" fillId="0" borderId="0" xfId="1" applyNumberFormat="1" applyFont="1" applyBorder="1" applyAlignment="1">
      <alignment horizontal="center" vertical="center" wrapText="1"/>
    </xf>
    <xf numFmtId="0" fontId="156" fillId="0" borderId="1" xfId="0" applyFont="1" applyBorder="1" applyAlignment="1">
      <alignment horizontal="center" vertical="center" wrapText="1"/>
    </xf>
    <xf numFmtId="0" fontId="156" fillId="0" borderId="2" xfId="0" applyFont="1" applyBorder="1" applyAlignment="1">
      <alignment horizontal="center" vertical="center" wrapText="1"/>
    </xf>
    <xf numFmtId="0" fontId="183" fillId="0" borderId="36" xfId="0" applyFont="1" applyFill="1" applyBorder="1" applyAlignment="1">
      <alignment vertical="center"/>
    </xf>
    <xf numFmtId="43" fontId="167" fillId="6" borderId="2" xfId="0" applyNumberFormat="1" applyFont="1" applyFill="1" applyBorder="1" applyAlignment="1">
      <alignment horizontal="right" vertical="center"/>
    </xf>
    <xf numFmtId="0" fontId="275" fillId="0" borderId="0" xfId="0" applyFont="1"/>
    <xf numFmtId="0" fontId="166" fillId="0" borderId="36" xfId="0" applyFont="1" applyFill="1" applyBorder="1" applyAlignment="1">
      <alignment vertical="center" wrapText="1"/>
    </xf>
    <xf numFmtId="164" fontId="182" fillId="0" borderId="2" xfId="0" applyNumberFormat="1" applyFont="1" applyFill="1" applyBorder="1" applyAlignment="1">
      <alignment horizontal="right" vertical="center"/>
    </xf>
    <xf numFmtId="0" fontId="182" fillId="0" borderId="2" xfId="0" applyFont="1" applyFill="1" applyBorder="1" applyAlignment="1">
      <alignment horizontal="right" vertical="center"/>
    </xf>
    <xf numFmtId="164" fontId="182" fillId="0" borderId="2" xfId="1" applyNumberFormat="1" applyFont="1" applyFill="1" applyBorder="1" applyAlignment="1">
      <alignment horizontal="right" vertical="center"/>
    </xf>
    <xf numFmtId="0" fontId="182" fillId="0" borderId="36" xfId="0" applyFont="1" applyFill="1" applyBorder="1" applyAlignment="1">
      <alignment vertical="center" wrapText="1"/>
    </xf>
    <xf numFmtId="0" fontId="166" fillId="0" borderId="38" xfId="0" applyFont="1" applyFill="1" applyBorder="1" applyAlignment="1">
      <alignment vertical="center" wrapText="1"/>
    </xf>
    <xf numFmtId="0" fontId="182" fillId="0" borderId="6" xfId="0" applyFont="1" applyFill="1" applyBorder="1" applyAlignment="1">
      <alignment horizontal="right" vertical="center"/>
    </xf>
    <xf numFmtId="164" fontId="182" fillId="0" borderId="6" xfId="0" applyNumberFormat="1" applyFont="1" applyFill="1" applyBorder="1" applyAlignment="1">
      <alignment horizontal="right" vertical="center"/>
    </xf>
    <xf numFmtId="0" fontId="182" fillId="3" borderId="18" xfId="1" applyNumberFormat="1" applyFont="1" applyFill="1" applyBorder="1" applyAlignment="1">
      <alignment horizontal="center" vertical="center"/>
    </xf>
    <xf numFmtId="167" fontId="182" fillId="3" borderId="18" xfId="1" applyNumberFormat="1" applyFont="1" applyFill="1" applyBorder="1" applyAlignment="1">
      <alignment horizontal="right" vertical="center"/>
    </xf>
    <xf numFmtId="1" fontId="182" fillId="3" borderId="1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73" fillId="3" borderId="18" xfId="1" applyNumberFormat="1" applyFont="1" applyFill="1" applyBorder="1" applyAlignment="1">
      <alignment horizontal="right" vertical="center"/>
    </xf>
    <xf numFmtId="167" fontId="73" fillId="3" borderId="18" xfId="1" applyNumberFormat="1" applyFont="1" applyFill="1" applyBorder="1" applyAlignment="1">
      <alignment horizontal="center" vertical="center"/>
    </xf>
    <xf numFmtId="1" fontId="166" fillId="0" borderId="18" xfId="0" applyNumberFormat="1" applyFont="1" applyBorder="1" applyAlignment="1">
      <alignment horizontal="left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0" fontId="156" fillId="0" borderId="5" xfId="0" applyFont="1" applyBorder="1" applyAlignment="1">
      <alignment horizontal="center" vertical="center" wrapText="1"/>
    </xf>
    <xf numFmtId="3" fontId="166" fillId="0" borderId="18" xfId="0" applyNumberFormat="1" applyFont="1" applyFill="1" applyBorder="1" applyAlignment="1">
      <alignment horizontal="center" vertical="center"/>
    </xf>
    <xf numFmtId="3" fontId="166" fillId="0" borderId="6" xfId="0" applyNumberFormat="1" applyFont="1" applyBorder="1" applyAlignment="1">
      <alignment horizontal="center" vertical="center"/>
    </xf>
    <xf numFmtId="0" fontId="167" fillId="3" borderId="5" xfId="0" applyFont="1" applyFill="1" applyBorder="1" applyAlignment="1">
      <alignment horizontal="center" vertical="center" wrapText="1"/>
    </xf>
    <xf numFmtId="3" fontId="166" fillId="0" borderId="2" xfId="0" quotePrefix="1" applyNumberFormat="1" applyFont="1" applyBorder="1" applyAlignment="1">
      <alignment horizontal="center" vertical="center"/>
    </xf>
    <xf numFmtId="3" fontId="276" fillId="0" borderId="2" xfId="0" quotePrefix="1" applyNumberFormat="1" applyFont="1" applyBorder="1" applyAlignment="1">
      <alignment horizontal="center" vertical="center"/>
    </xf>
    <xf numFmtId="167" fontId="166" fillId="0" borderId="18" xfId="1" quotePrefix="1" applyNumberFormat="1" applyFont="1" applyBorder="1" applyAlignment="1">
      <alignment horizontal="right" vertical="center"/>
    </xf>
    <xf numFmtId="167" fontId="276" fillId="0" borderId="2" xfId="1" quotePrefix="1" applyNumberFormat="1" applyFont="1" applyBorder="1" applyAlignment="1">
      <alignment horizontal="right" vertical="center"/>
    </xf>
    <xf numFmtId="167" fontId="276" fillId="0" borderId="6" xfId="1" quotePrefix="1" applyNumberFormat="1" applyFont="1" applyBorder="1" applyAlignment="1">
      <alignment horizontal="right" vertical="center"/>
    </xf>
    <xf numFmtId="0" fontId="276" fillId="0" borderId="2" xfId="0" applyFont="1" applyBorder="1" applyAlignment="1">
      <alignment horizontal="center" vertical="center"/>
    </xf>
    <xf numFmtId="16" fontId="166" fillId="0" borderId="2" xfId="0" quotePrefix="1" applyNumberFormat="1" applyFont="1" applyBorder="1" applyAlignment="1">
      <alignment horizontal="center" vertical="center"/>
    </xf>
    <xf numFmtId="168" fontId="166" fillId="0" borderId="2" xfId="1" applyNumberFormat="1" applyFont="1" applyBorder="1" applyAlignment="1">
      <alignment horizontal="center" vertical="center"/>
    </xf>
    <xf numFmtId="168" fontId="276" fillId="0" borderId="2" xfId="1" applyNumberFormat="1" applyFont="1" applyBorder="1" applyAlignment="1">
      <alignment horizontal="center" vertical="center"/>
    </xf>
    <xf numFmtId="0" fontId="166" fillId="3" borderId="2" xfId="0" applyFont="1" applyFill="1" applyBorder="1" applyAlignment="1">
      <alignment horizontal="center" vertical="center"/>
    </xf>
    <xf numFmtId="3" fontId="166" fillId="0" borderId="2" xfId="0" applyNumberFormat="1" applyFont="1" applyBorder="1" applyAlignment="1">
      <alignment horizontal="center" vertical="center"/>
    </xf>
    <xf numFmtId="0" fontId="166" fillId="3" borderId="16" xfId="0" applyFont="1" applyFill="1" applyBorder="1" applyAlignment="1">
      <alignment horizontal="center" vertical="center"/>
    </xf>
    <xf numFmtId="43" fontId="166" fillId="3" borderId="2" xfId="0" applyNumberFormat="1" applyFont="1" applyFill="1" applyBorder="1" applyAlignment="1">
      <alignment horizontal="center" vertical="center"/>
    </xf>
    <xf numFmtId="3" fontId="166" fillId="0" borderId="16" xfId="0" applyNumberFormat="1" applyFont="1" applyBorder="1" applyAlignment="1">
      <alignment horizontal="center" vertical="center"/>
    </xf>
    <xf numFmtId="0" fontId="166" fillId="0" borderId="6" xfId="0" applyFont="1" applyBorder="1" applyAlignment="1">
      <alignment horizontal="center" vertical="center"/>
    </xf>
    <xf numFmtId="0" fontId="276" fillId="6" borderId="2" xfId="0" applyFont="1" applyFill="1" applyBorder="1" applyAlignment="1">
      <alignment horizontal="center" vertical="center" wrapText="1"/>
    </xf>
    <xf numFmtId="3" fontId="166" fillId="6" borderId="2" xfId="1" applyNumberFormat="1" applyFont="1" applyFill="1" applyBorder="1" applyAlignment="1">
      <alignment horizontal="center" vertical="center" wrapText="1"/>
    </xf>
    <xf numFmtId="3" fontId="166" fillId="6" borderId="18" xfId="1" applyNumberFormat="1" applyFont="1" applyFill="1" applyBorder="1" applyAlignment="1">
      <alignment horizontal="center" vertical="center" wrapText="1"/>
    </xf>
    <xf numFmtId="0" fontId="166" fillId="0" borderId="2" xfId="0" applyNumberFormat="1" applyFont="1" applyFill="1" applyBorder="1" applyAlignment="1">
      <alignment horizontal="center" vertical="center"/>
    </xf>
    <xf numFmtId="3" fontId="166" fillId="0" borderId="2" xfId="0" applyNumberFormat="1" applyFont="1" applyFill="1" applyBorder="1" applyAlignment="1">
      <alignment horizontal="center" vertical="center"/>
    </xf>
    <xf numFmtId="0" fontId="166" fillId="3" borderId="2" xfId="0" applyFont="1" applyFill="1" applyBorder="1" applyAlignment="1">
      <alignment horizontal="center" vertical="center" wrapText="1"/>
    </xf>
    <xf numFmtId="49" fontId="166" fillId="0" borderId="2" xfId="0" applyNumberFormat="1" applyFont="1" applyBorder="1" applyAlignment="1">
      <alignment horizontal="center" vertical="center" wrapText="1"/>
    </xf>
    <xf numFmtId="0" fontId="277" fillId="0" borderId="7" xfId="0" applyFont="1" applyBorder="1" applyAlignment="1">
      <alignment horizontal="center" vertical="center"/>
    </xf>
    <xf numFmtId="0" fontId="277" fillId="0" borderId="0" xfId="0" applyFont="1" applyFill="1" applyBorder="1" applyAlignment="1">
      <alignment horizontal="center" vertical="center"/>
    </xf>
    <xf numFmtId="3" fontId="277" fillId="0" borderId="0" xfId="0" applyNumberFormat="1" applyFont="1" applyAlignment="1">
      <alignment horizontal="center" vertical="center"/>
    </xf>
    <xf numFmtId="0" fontId="277" fillId="0" borderId="0" xfId="0" applyFont="1" applyAlignment="1">
      <alignment horizontal="center" vertical="center"/>
    </xf>
    <xf numFmtId="0" fontId="118" fillId="0" borderId="16" xfId="0" applyFont="1" applyFill="1" applyBorder="1" applyAlignment="1">
      <alignment vertical="center" wrapText="1"/>
    </xf>
    <xf numFmtId="0" fontId="79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276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39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3" fontId="166" fillId="6" borderId="6" xfId="1" applyNumberFormat="1" applyFont="1" applyFill="1" applyBorder="1" applyAlignment="1">
      <alignment horizontal="center" vertical="center" wrapText="1"/>
    </xf>
    <xf numFmtId="0" fontId="126" fillId="0" borderId="16" xfId="0" applyFont="1" applyBorder="1" applyAlignment="1">
      <alignment vertical="center" wrapText="1"/>
    </xf>
    <xf numFmtId="169" fontId="126" fillId="0" borderId="16" xfId="0" applyNumberFormat="1" applyFont="1" applyBorder="1" applyAlignment="1">
      <alignment horizontal="center" vertical="center"/>
    </xf>
    <xf numFmtId="0" fontId="115" fillId="0" borderId="2" xfId="0" applyFont="1" applyBorder="1" applyAlignment="1">
      <alignment horizontal="center" vertical="center" wrapText="1"/>
    </xf>
    <xf numFmtId="0" fontId="118" fillId="0" borderId="6" xfId="0" applyFont="1" applyBorder="1" applyAlignment="1">
      <alignment horizontal="center" vertical="center" wrapText="1"/>
    </xf>
    <xf numFmtId="164" fontId="73" fillId="0" borderId="6" xfId="0" applyNumberFormat="1" applyFont="1" applyFill="1" applyBorder="1" applyAlignment="1">
      <alignment vertical="center"/>
    </xf>
    <xf numFmtId="168" fontId="167" fillId="0" borderId="2" xfId="1" applyNumberFormat="1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/>
    </xf>
    <xf numFmtId="0" fontId="118" fillId="0" borderId="6" xfId="0" applyFont="1" applyBorder="1" applyAlignment="1">
      <alignment horizontal="left" vertical="center" wrapText="1"/>
    </xf>
    <xf numFmtId="166" fontId="39" fillId="0" borderId="6" xfId="0" applyNumberFormat="1" applyFont="1" applyFill="1" applyBorder="1" applyAlignment="1">
      <alignment horizontal="center" vertical="center"/>
    </xf>
    <xf numFmtId="0" fontId="166" fillId="0" borderId="6" xfId="0" applyFont="1" applyFill="1" applyBorder="1" applyAlignment="1">
      <alignment horizontal="center" vertical="center"/>
    </xf>
    <xf numFmtId="0" fontId="43" fillId="0" borderId="16" xfId="0" quotePrefix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left" vertical="center"/>
    </xf>
    <xf numFmtId="0" fontId="262" fillId="0" borderId="16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167" fontId="156" fillId="0" borderId="2" xfId="1" applyNumberFormat="1" applyFont="1" applyFill="1" applyBorder="1" applyAlignment="1">
      <alignment horizontal="right" vertical="center" wrapText="1"/>
    </xf>
    <xf numFmtId="0" fontId="171" fillId="0" borderId="36" xfId="0" applyFont="1" applyFill="1" applyBorder="1" applyAlignment="1">
      <alignment vertical="center" wrapText="1"/>
    </xf>
    <xf numFmtId="167" fontId="0" fillId="0" borderId="0" xfId="1" applyNumberFormat="1" applyFont="1"/>
    <xf numFmtId="49" fontId="144" fillId="0" borderId="36" xfId="0" applyNumberFormat="1" applyFont="1" applyFill="1" applyBorder="1" applyAlignment="1">
      <alignment vertical="center" wrapText="1"/>
    </xf>
    <xf numFmtId="167" fontId="144" fillId="0" borderId="2" xfId="1" applyNumberFormat="1" applyFont="1" applyFill="1" applyBorder="1" applyAlignment="1">
      <alignment horizontal="right" vertical="center" wrapText="1"/>
    </xf>
    <xf numFmtId="166" fontId="39" fillId="6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7" fontId="39" fillId="0" borderId="2" xfId="1" applyNumberFormat="1" applyFont="1" applyBorder="1" applyAlignment="1">
      <alignment horizontal="center" vertical="center" wrapText="1"/>
    </xf>
    <xf numFmtId="43" fontId="152" fillId="0" borderId="2" xfId="0" applyNumberFormat="1" applyFont="1" applyBorder="1" applyAlignment="1">
      <alignment horizontal="center" vertical="center" wrapText="1"/>
    </xf>
    <xf numFmtId="170" fontId="153" fillId="0" borderId="5" xfId="0" applyNumberFormat="1" applyFont="1" applyBorder="1" applyAlignment="1">
      <alignment horizontal="center" vertical="center" wrapText="1"/>
    </xf>
    <xf numFmtId="3" fontId="182" fillId="0" borderId="1" xfId="0" applyNumberFormat="1" applyFont="1" applyBorder="1" applyAlignment="1">
      <alignment horizontal="center" vertical="center" wrapText="1"/>
    </xf>
    <xf numFmtId="3" fontId="182" fillId="0" borderId="2" xfId="0" applyNumberFormat="1" applyFont="1" applyBorder="1" applyAlignment="1">
      <alignment horizontal="center" vertical="center" wrapText="1"/>
    </xf>
    <xf numFmtId="168" fontId="266" fillId="0" borderId="5" xfId="1" applyNumberFormat="1" applyFont="1" applyFill="1" applyBorder="1" applyAlignment="1">
      <alignment horizontal="center" vertical="center"/>
    </xf>
    <xf numFmtId="167" fontId="157" fillId="0" borderId="5" xfId="0" applyNumberFormat="1" applyFont="1" applyBorder="1" applyAlignment="1">
      <alignment horizontal="right" vertical="center"/>
    </xf>
    <xf numFmtId="167" fontId="1" fillId="0" borderId="0" xfId="1" applyNumberFormat="1" applyFont="1" applyBorder="1"/>
    <xf numFmtId="0" fontId="61" fillId="0" borderId="6" xfId="0" applyFont="1" applyBorder="1" applyAlignment="1">
      <alignment horizontal="left" vertical="center" wrapText="1"/>
    </xf>
    <xf numFmtId="167" fontId="166" fillId="0" borderId="2" xfId="0" applyNumberFormat="1" applyFont="1" applyFill="1" applyBorder="1" applyAlignment="1">
      <alignment horizontal="center" vertical="center"/>
    </xf>
    <xf numFmtId="167" fontId="166" fillId="0" borderId="6" xfId="0" applyNumberFormat="1" applyFont="1" applyFill="1" applyBorder="1" applyAlignment="1">
      <alignment horizontal="center" vertical="center"/>
    </xf>
    <xf numFmtId="0" fontId="156" fillId="0" borderId="2" xfId="0" applyFont="1" applyFill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167" fontId="39" fillId="6" borderId="2" xfId="1" applyNumberFormat="1" applyFont="1" applyFill="1" applyBorder="1" applyAlignment="1">
      <alignment horizontal="center" vertical="center"/>
    </xf>
    <xf numFmtId="0" fontId="264" fillId="0" borderId="18" xfId="0" applyFont="1" applyBorder="1" applyAlignment="1">
      <alignment horizontal="center" vertical="center" wrapText="1"/>
    </xf>
    <xf numFmtId="167" fontId="222" fillId="0" borderId="0" xfId="0" applyNumberFormat="1" applyFont="1"/>
    <xf numFmtId="0" fontId="278" fillId="0" borderId="0" xfId="0" applyFont="1"/>
    <xf numFmtId="167" fontId="222" fillId="0" borderId="0" xfId="0" applyNumberFormat="1" applyFont="1" applyAlignment="1">
      <alignment horizontal="right"/>
    </xf>
    <xf numFmtId="167" fontId="278" fillId="0" borderId="0" xfId="1" applyNumberFormat="1" applyFont="1" applyFill="1" applyBorder="1" applyAlignment="1">
      <alignment horizontal="right" vertical="center"/>
    </xf>
    <xf numFmtId="167" fontId="222" fillId="0" borderId="0" xfId="0" applyNumberFormat="1" applyFont="1" applyBorder="1"/>
    <xf numFmtId="0" fontId="222" fillId="0" borderId="0" xfId="0" applyFont="1" applyBorder="1"/>
    <xf numFmtId="164" fontId="222" fillId="0" borderId="0" xfId="0" applyNumberFormat="1" applyFont="1" applyFill="1"/>
    <xf numFmtId="0" fontId="222" fillId="0" borderId="0" xfId="0" applyFont="1" applyFill="1" applyAlignment="1">
      <alignment horizontal="right"/>
    </xf>
    <xf numFmtId="0" fontId="278" fillId="0" borderId="0" xfId="0" applyFont="1" applyFill="1"/>
    <xf numFmtId="166" fontId="222" fillId="0" borderId="0" xfId="0" applyNumberFormat="1" applyFont="1" applyFill="1"/>
    <xf numFmtId="167" fontId="222" fillId="0" borderId="0" xfId="0" applyNumberFormat="1" applyFont="1" applyFill="1"/>
    <xf numFmtId="0" fontId="222" fillId="0" borderId="0" xfId="0" applyFont="1" applyAlignment="1">
      <alignment horizontal="right"/>
    </xf>
    <xf numFmtId="0" fontId="279" fillId="0" borderId="0" xfId="0" applyFont="1"/>
    <xf numFmtId="164" fontId="279" fillId="0" borderId="0" xfId="0" applyNumberFormat="1" applyFont="1"/>
    <xf numFmtId="49" fontId="23" fillId="0" borderId="0" xfId="0" applyNumberFormat="1" applyFont="1" applyAlignment="1">
      <alignment vertical="center"/>
    </xf>
    <xf numFmtId="49" fontId="142" fillId="0" borderId="0" xfId="0" applyNumberFormat="1" applyFont="1" applyAlignment="1">
      <alignment vertical="center" wrapText="1"/>
    </xf>
    <xf numFmtId="167" fontId="91" fillId="0" borderId="2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7" fontId="182" fillId="0" borderId="2" xfId="1" applyNumberFormat="1" applyFont="1" applyBorder="1" applyAlignment="1">
      <alignment horizontal="center" vertical="center"/>
    </xf>
    <xf numFmtId="167" fontId="171" fillId="0" borderId="2" xfId="1" applyNumberFormat="1" applyFont="1" applyBorder="1" applyAlignment="1">
      <alignment horizontal="center" vertical="center"/>
    </xf>
    <xf numFmtId="167" fontId="280" fillId="0" borderId="2" xfId="1" applyNumberFormat="1" applyFont="1" applyFill="1" applyBorder="1" applyAlignment="1">
      <alignment horizontal="right" vertical="center"/>
    </xf>
    <xf numFmtId="3" fontId="171" fillId="0" borderId="2" xfId="0" applyNumberFormat="1" applyFont="1" applyBorder="1" applyAlignment="1">
      <alignment horizontal="right" vertical="center"/>
    </xf>
    <xf numFmtId="167" fontId="166" fillId="0" borderId="2" xfId="1" applyNumberFormat="1" applyFont="1" applyBorder="1" applyAlignment="1">
      <alignment horizontal="right"/>
    </xf>
    <xf numFmtId="3" fontId="166" fillId="0" borderId="2" xfId="0" applyNumberFormat="1" applyFont="1" applyBorder="1" applyAlignment="1">
      <alignment horizontal="right"/>
    </xf>
    <xf numFmtId="0" fontId="148" fillId="0" borderId="36" xfId="0" applyFont="1" applyFill="1" applyBorder="1" applyAlignment="1">
      <alignment vertical="center" wrapText="1"/>
    </xf>
    <xf numFmtId="0" fontId="281" fillId="0" borderId="2" xfId="0" applyFont="1" applyBorder="1" applyAlignment="1">
      <alignment horizontal="center" vertical="center" wrapText="1"/>
    </xf>
    <xf numFmtId="167" fontId="152" fillId="0" borderId="9" xfId="1" applyNumberFormat="1" applyFont="1" applyBorder="1" applyAlignment="1">
      <alignment horizontal="center" vertical="center" wrapText="1"/>
    </xf>
    <xf numFmtId="0" fontId="149" fillId="0" borderId="2" xfId="0" applyFont="1" applyBorder="1" applyAlignment="1">
      <alignment vertical="center" wrapText="1"/>
    </xf>
    <xf numFmtId="164" fontId="39" fillId="0" borderId="6" xfId="0" applyNumberFormat="1" applyFont="1" applyBorder="1" applyAlignment="1">
      <alignment horizontal="center" vertical="center"/>
    </xf>
    <xf numFmtId="0" fontId="118" fillId="0" borderId="6" xfId="0" applyFont="1" applyBorder="1" applyAlignment="1">
      <alignment vertical="center" wrapText="1"/>
    </xf>
    <xf numFmtId="0" fontId="79" fillId="0" borderId="2" xfId="0" applyFont="1" applyBorder="1" applyAlignment="1">
      <alignment horizontal="center" vertical="center" wrapText="1"/>
    </xf>
    <xf numFmtId="164" fontId="39" fillId="6" borderId="2" xfId="0" applyNumberFormat="1" applyFont="1" applyFill="1" applyBorder="1" applyAlignment="1">
      <alignment horizontal="center" vertical="center"/>
    </xf>
    <xf numFmtId="0" fontId="39" fillId="0" borderId="2" xfId="3" applyFont="1" applyFill="1" applyBorder="1" applyAlignment="1">
      <alignment vertical="center"/>
    </xf>
    <xf numFmtId="167" fontId="39" fillId="0" borderId="2" xfId="0" applyNumberFormat="1" applyFont="1" applyFill="1" applyBorder="1" applyAlignment="1">
      <alignment vertical="center"/>
    </xf>
    <xf numFmtId="167" fontId="73" fillId="0" borderId="2" xfId="1" applyNumberFormat="1" applyFont="1" applyFill="1" applyBorder="1" applyAlignment="1">
      <alignment horizontal="center" vertical="center"/>
    </xf>
    <xf numFmtId="167" fontId="73" fillId="0" borderId="6" xfId="1" applyNumberFormat="1" applyFont="1" applyFill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167" fontId="152" fillId="3" borderId="2" xfId="1" applyNumberFormat="1" applyFont="1" applyFill="1" applyBorder="1" applyAlignment="1">
      <alignment horizontal="right" vertical="center" wrapText="1"/>
    </xf>
    <xf numFmtId="0" fontId="182" fillId="0" borderId="2" xfId="0" applyFont="1" applyBorder="1" applyAlignment="1">
      <alignment horizontal="center" vertical="center"/>
    </xf>
    <xf numFmtId="167" fontId="182" fillId="0" borderId="2" xfId="1" applyNumberFormat="1" applyFont="1" applyFill="1" applyBorder="1" applyAlignment="1">
      <alignment horizontal="center" vertical="center"/>
    </xf>
    <xf numFmtId="0" fontId="46" fillId="0" borderId="1" xfId="6" applyFont="1" applyFill="1" applyBorder="1" applyAlignment="1">
      <alignment horizontal="center" vertical="center"/>
    </xf>
    <xf numFmtId="164" fontId="152" fillId="0" borderId="2" xfId="0" applyNumberFormat="1" applyFont="1" applyBorder="1" applyAlignment="1">
      <alignment horizontal="center" vertical="center" wrapText="1"/>
    </xf>
    <xf numFmtId="164" fontId="152" fillId="0" borderId="6" xfId="0" applyNumberFormat="1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152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4" fontId="57" fillId="0" borderId="13" xfId="0" applyNumberFormat="1" applyFont="1" applyBorder="1" applyAlignment="1">
      <alignment horizontal="center" vertical="center"/>
    </xf>
    <xf numFmtId="0" fontId="156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7" fontId="110" fillId="0" borderId="11" xfId="1" applyNumberFormat="1" applyFont="1" applyBorder="1" applyAlignment="1">
      <alignment horizontal="center" vertical="center" wrapText="1"/>
    </xf>
    <xf numFmtId="167" fontId="23" fillId="0" borderId="11" xfId="1" applyNumberFormat="1" applyFont="1" applyBorder="1" applyAlignment="1">
      <alignment horizontal="center" vertical="center" wrapText="1"/>
    </xf>
    <xf numFmtId="167" fontId="23" fillId="0" borderId="11" xfId="1" applyNumberFormat="1" applyFont="1" applyFill="1" applyBorder="1" applyAlignment="1">
      <alignment horizontal="center" vertical="center" wrapText="1"/>
    </xf>
    <xf numFmtId="167" fontId="156" fillId="0" borderId="11" xfId="1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110" fillId="0" borderId="19" xfId="1" applyNumberFormat="1" applyFont="1" applyFill="1" applyBorder="1" applyAlignment="1">
      <alignment horizontal="center" vertical="center" wrapText="1"/>
    </xf>
    <xf numFmtId="167" fontId="110" fillId="0" borderId="19" xfId="1" applyNumberFormat="1" applyFont="1" applyBorder="1" applyAlignment="1">
      <alignment horizontal="center" vertical="center" wrapText="1"/>
    </xf>
    <xf numFmtId="167" fontId="23" fillId="0" borderId="19" xfId="1" applyNumberFormat="1" applyFont="1" applyBorder="1" applyAlignment="1">
      <alignment horizontal="center" vertical="center" wrapText="1"/>
    </xf>
    <xf numFmtId="167" fontId="23" fillId="0" borderId="19" xfId="1" applyNumberFormat="1" applyFont="1" applyFill="1" applyBorder="1" applyAlignment="1">
      <alignment horizontal="center" vertical="center" wrapText="1"/>
    </xf>
    <xf numFmtId="167" fontId="156" fillId="0" borderId="19" xfId="1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167" fontId="110" fillId="0" borderId="12" xfId="1" applyNumberFormat="1" applyFont="1" applyFill="1" applyBorder="1" applyAlignment="1">
      <alignment horizontal="center" vertical="center" wrapText="1"/>
    </xf>
    <xf numFmtId="167" fontId="110" fillId="0" borderId="12" xfId="1" applyNumberFormat="1" applyFont="1" applyBorder="1" applyAlignment="1">
      <alignment horizontal="center" vertical="center" wrapText="1"/>
    </xf>
    <xf numFmtId="167" fontId="23" fillId="0" borderId="12" xfId="1" applyNumberFormat="1" applyFont="1" applyBorder="1" applyAlignment="1">
      <alignment horizontal="center" vertical="center" wrapText="1"/>
    </xf>
    <xf numFmtId="167" fontId="23" fillId="0" borderId="12" xfId="1" applyNumberFormat="1" applyFont="1" applyFill="1" applyBorder="1" applyAlignment="1">
      <alignment horizontal="center" vertical="center" wrapText="1"/>
    </xf>
    <xf numFmtId="167" fontId="23" fillId="0" borderId="13" xfId="1" applyNumberFormat="1" applyFont="1" applyBorder="1" applyAlignment="1">
      <alignment horizontal="center" vertical="center" wrapText="1"/>
    </xf>
    <xf numFmtId="167" fontId="156" fillId="0" borderId="13" xfId="1" applyNumberFormat="1" applyFont="1" applyBorder="1" applyAlignment="1">
      <alignment horizontal="center" vertical="center" wrapText="1"/>
    </xf>
    <xf numFmtId="167" fontId="24" fillId="0" borderId="5" xfId="1" applyNumberFormat="1" applyFont="1" applyBorder="1" applyAlignment="1">
      <alignment horizontal="center" vertical="center" wrapText="1"/>
    </xf>
    <xf numFmtId="0" fontId="39" fillId="0" borderId="6" xfId="6" applyFont="1" applyFill="1" applyBorder="1" applyAlignment="1">
      <alignment horizontal="center" vertical="center"/>
    </xf>
    <xf numFmtId="167" fontId="39" fillId="0" borderId="2" xfId="0" applyNumberFormat="1" applyFont="1" applyFill="1" applyBorder="1" applyAlignment="1">
      <alignment horizontal="center" vertical="center"/>
    </xf>
    <xf numFmtId="167" fontId="282" fillId="0" borderId="2" xfId="1" applyNumberFormat="1" applyFont="1" applyFill="1" applyBorder="1" applyAlignment="1">
      <alignment horizontal="right" vertical="center"/>
    </xf>
    <xf numFmtId="167" fontId="208" fillId="0" borderId="6" xfId="1" applyNumberFormat="1" applyFont="1" applyFill="1" applyBorder="1" applyAlignment="1">
      <alignment horizontal="right" vertical="center"/>
    </xf>
    <xf numFmtId="0" fontId="208" fillId="0" borderId="6" xfId="0" applyFont="1" applyFill="1" applyBorder="1" applyAlignment="1">
      <alignment horizontal="right" vertical="center"/>
    </xf>
    <xf numFmtId="164" fontId="222" fillId="0" borderId="0" xfId="0" applyNumberFormat="1" applyFont="1" applyAlignment="1">
      <alignment vertical="center"/>
    </xf>
    <xf numFmtId="167" fontId="167" fillId="0" borderId="1" xfId="1" applyNumberFormat="1" applyFont="1" applyFill="1" applyBorder="1" applyAlignment="1">
      <alignment horizontal="right" vertical="center" wrapText="1"/>
    </xf>
    <xf numFmtId="167" fontId="183" fillId="0" borderId="18" xfId="1" applyNumberFormat="1" applyFont="1" applyFill="1" applyBorder="1" applyAlignment="1">
      <alignment horizontal="right" vertical="center"/>
    </xf>
    <xf numFmtId="164" fontId="183" fillId="0" borderId="2" xfId="0" applyNumberFormat="1" applyFont="1" applyFill="1" applyBorder="1" applyAlignment="1">
      <alignment horizontal="right" vertical="center"/>
    </xf>
    <xf numFmtId="167" fontId="294" fillId="0" borderId="2" xfId="1" applyNumberFormat="1" applyFont="1" applyFill="1" applyBorder="1" applyAlignment="1">
      <alignment horizontal="right" vertical="center"/>
    </xf>
    <xf numFmtId="167" fontId="171" fillId="0" borderId="6" xfId="1" applyNumberFormat="1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7" fontId="46" fillId="0" borderId="2" xfId="0" applyNumberFormat="1" applyFont="1" applyFill="1" applyBorder="1" applyAlignment="1">
      <alignment horizontal="right" vertical="center"/>
    </xf>
    <xf numFmtId="167" fontId="167" fillId="0" borderId="26" xfId="0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 wrapText="1"/>
    </xf>
    <xf numFmtId="167" fontId="166" fillId="0" borderId="26" xfId="1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167" fontId="166" fillId="0" borderId="2" xfId="1" applyNumberFormat="1" applyFont="1" applyFill="1" applyBorder="1" applyAlignment="1">
      <alignment horizontal="right" vertical="center" wrapText="1"/>
    </xf>
    <xf numFmtId="0" fontId="164" fillId="0" borderId="36" xfId="0" applyFont="1" applyFill="1" applyBorder="1"/>
    <xf numFmtId="0" fontId="164" fillId="0" borderId="36" xfId="0" applyFont="1" applyBorder="1"/>
    <xf numFmtId="164" fontId="152" fillId="0" borderId="2" xfId="0" applyNumberFormat="1" applyFont="1" applyBorder="1" applyAlignment="1">
      <alignment horizontal="center" vertical="center" wrapText="1"/>
    </xf>
    <xf numFmtId="167" fontId="152" fillId="0" borderId="2" xfId="1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56" fillId="0" borderId="5" xfId="0" applyFont="1" applyBorder="1" applyAlignment="1">
      <alignment horizontal="center" vertical="center" wrapText="1"/>
    </xf>
    <xf numFmtId="0" fontId="156" fillId="5" borderId="23" xfId="0" applyFont="1" applyFill="1" applyBorder="1" applyAlignment="1">
      <alignment vertical="center" wrapText="1"/>
    </xf>
    <xf numFmtId="0" fontId="156" fillId="5" borderId="2" xfId="0" applyFont="1" applyFill="1" applyBorder="1" applyAlignment="1">
      <alignment vertical="center" wrapText="1"/>
    </xf>
    <xf numFmtId="167" fontId="166" fillId="5" borderId="2" xfId="1" applyNumberFormat="1" applyFont="1" applyFill="1" applyBorder="1" applyAlignment="1">
      <alignment horizontal="right" vertical="center"/>
    </xf>
    <xf numFmtId="167" fontId="166" fillId="5" borderId="26" xfId="1" applyNumberFormat="1" applyFont="1" applyFill="1" applyBorder="1" applyAlignment="1">
      <alignment horizontal="right" vertical="center"/>
    </xf>
    <xf numFmtId="167" fontId="156" fillId="5" borderId="2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08" fillId="0" borderId="2" xfId="0" applyNumberFormat="1" applyFont="1" applyFill="1" applyBorder="1" applyAlignment="1">
      <alignment horizontal="right" vertical="center"/>
    </xf>
    <xf numFmtId="0" fontId="183" fillId="0" borderId="36" xfId="0" applyFont="1" applyFill="1" applyBorder="1" applyAlignment="1">
      <alignment vertical="center" wrapText="1"/>
    </xf>
    <xf numFmtId="167" fontId="126" fillId="0" borderId="2" xfId="1" applyNumberFormat="1" applyFont="1" applyFill="1" applyBorder="1" applyAlignment="1">
      <alignment vertical="center"/>
    </xf>
    <xf numFmtId="0" fontId="39" fillId="0" borderId="2" xfId="0" applyFont="1" applyFill="1" applyBorder="1" applyAlignment="1">
      <alignment horizontal="right" vertical="center"/>
    </xf>
    <xf numFmtId="167" fontId="39" fillId="0" borderId="16" xfId="1" applyNumberFormat="1" applyFont="1" applyFill="1" applyBorder="1" applyAlignment="1">
      <alignment vertical="center"/>
    </xf>
    <xf numFmtId="0" fontId="182" fillId="0" borderId="18" xfId="0" applyFont="1" applyBorder="1" applyAlignment="1">
      <alignment horizontal="center" vertical="center" wrapText="1"/>
    </xf>
    <xf numFmtId="3" fontId="183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164" fontId="152" fillId="0" borderId="16" xfId="0" applyNumberFormat="1" applyFont="1" applyBorder="1" applyAlignment="1">
      <alignment horizontal="center" vertical="center" wrapText="1"/>
    </xf>
    <xf numFmtId="168" fontId="61" fillId="0" borderId="1" xfId="1" applyNumberFormat="1" applyFont="1" applyBorder="1" applyAlignment="1">
      <alignment horizontal="center" vertical="center" wrapText="1"/>
    </xf>
    <xf numFmtId="168" fontId="61" fillId="0" borderId="2" xfId="1" applyNumberFormat="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7" fontId="1" fillId="0" borderId="0" xfId="1" applyNumberFormat="1" applyFill="1" applyBorder="1" applyAlignment="1">
      <alignment horizontal="center"/>
    </xf>
    <xf numFmtId="168" fontId="39" fillId="0" borderId="2" xfId="1" applyNumberFormat="1" applyFont="1" applyBorder="1" applyAlignment="1">
      <alignment horizontal="center" vertical="center"/>
    </xf>
    <xf numFmtId="168" fontId="39" fillId="0" borderId="16" xfId="1" applyNumberFormat="1" applyFont="1" applyBorder="1" applyAlignment="1">
      <alignment horizontal="center" vertical="center"/>
    </xf>
    <xf numFmtId="3" fontId="46" fillId="6" borderId="2" xfId="0" applyNumberFormat="1" applyFont="1" applyFill="1" applyBorder="1" applyAlignment="1">
      <alignment vertical="center"/>
    </xf>
    <xf numFmtId="0" fontId="115" fillId="0" borderId="2" xfId="0" applyFont="1" applyBorder="1" applyAlignment="1">
      <alignment horizontal="left" vertical="center"/>
    </xf>
    <xf numFmtId="164" fontId="295" fillId="0" borderId="2" xfId="0" applyNumberFormat="1" applyFont="1" applyBorder="1" applyAlignment="1">
      <alignment vertical="center"/>
    </xf>
    <xf numFmtId="2" fontId="296" fillId="6" borderId="2" xfId="0" applyNumberFormat="1" applyFont="1" applyFill="1" applyBorder="1" applyAlignment="1">
      <alignment vertical="center" wrapText="1"/>
    </xf>
    <xf numFmtId="2" fontId="297" fillId="6" borderId="2" xfId="0" quotePrefix="1" applyNumberFormat="1" applyFont="1" applyFill="1" applyBorder="1" applyAlignment="1">
      <alignment vertical="center" wrapText="1"/>
    </xf>
    <xf numFmtId="0" fontId="126" fillId="0" borderId="2" xfId="0" applyFont="1" applyBorder="1" applyAlignment="1">
      <alignment horizontal="center" vertical="center"/>
    </xf>
    <xf numFmtId="0" fontId="298" fillId="0" borderId="0" xfId="0" applyFont="1" applyBorder="1" applyAlignment="1">
      <alignment vertical="center"/>
    </xf>
    <xf numFmtId="0" fontId="121" fillId="0" borderId="0" xfId="0" applyFont="1" applyAlignment="1">
      <alignment vertical="center"/>
    </xf>
    <xf numFmtId="167" fontId="167" fillId="0" borderId="2" xfId="1" applyNumberFormat="1" applyFont="1" applyBorder="1" applyAlignment="1">
      <alignment horizontal="center" vertical="center"/>
    </xf>
    <xf numFmtId="167" fontId="276" fillId="0" borderId="2" xfId="1" applyNumberFormat="1" applyFont="1" applyBorder="1" applyAlignment="1">
      <alignment horizontal="center" vertical="center"/>
    </xf>
    <xf numFmtId="0" fontId="166" fillId="0" borderId="2" xfId="0" applyFont="1" applyBorder="1" applyAlignment="1">
      <alignment vertical="center"/>
    </xf>
    <xf numFmtId="0" fontId="276" fillId="0" borderId="2" xfId="0" applyFont="1" applyBorder="1" applyAlignment="1">
      <alignment vertical="center"/>
    </xf>
    <xf numFmtId="164" fontId="167" fillId="0" borderId="2" xfId="0" applyNumberFormat="1" applyFont="1" applyBorder="1" applyAlignment="1">
      <alignment vertical="center"/>
    </xf>
    <xf numFmtId="0" fontId="166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6" fillId="0" borderId="1" xfId="0" applyFont="1" applyFill="1" applyBorder="1" applyAlignment="1">
      <alignment horizontal="center" vertical="center"/>
    </xf>
    <xf numFmtId="0" fontId="171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71" fillId="0" borderId="6" xfId="0" applyFont="1" applyFill="1" applyBorder="1" applyAlignment="1">
      <alignment horizontal="center" vertical="center"/>
    </xf>
    <xf numFmtId="0" fontId="278" fillId="5" borderId="0" xfId="0" applyFont="1" applyFill="1" applyAlignment="1">
      <alignment vertical="center"/>
    </xf>
    <xf numFmtId="0" fontId="156" fillId="0" borderId="6" xfId="0" applyFont="1" applyFill="1" applyBorder="1" applyAlignment="1">
      <alignment vertical="center"/>
    </xf>
    <xf numFmtId="167" fontId="181" fillId="6" borderId="2" xfId="1" applyNumberFormat="1" applyFont="1" applyFill="1" applyBorder="1" applyAlignment="1">
      <alignment horizontal="right" vertical="center"/>
    </xf>
    <xf numFmtId="168" fontId="181" fillId="3" borderId="5" xfId="6" applyNumberFormat="1" applyFont="1" applyFill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 wrapText="1"/>
    </xf>
    <xf numFmtId="0" fontId="156" fillId="0" borderId="8" xfId="0" applyFont="1" applyBorder="1" applyAlignment="1">
      <alignment horizontal="center" vertical="center" wrapText="1"/>
    </xf>
    <xf numFmtId="0" fontId="46" fillId="0" borderId="5" xfId="3" applyFont="1" applyFill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/>
    </xf>
    <xf numFmtId="0" fontId="117" fillId="0" borderId="0" xfId="0" applyFont="1" applyFill="1"/>
    <xf numFmtId="0" fontId="23" fillId="0" borderId="0" xfId="3" applyFont="1" applyFill="1" applyAlignment="1">
      <alignment horizontal="center" vertical="center"/>
    </xf>
    <xf numFmtId="3" fontId="23" fillId="0" borderId="0" xfId="3" applyNumberFormat="1" applyFont="1" applyFill="1" applyAlignment="1">
      <alignment horizontal="justify" vertical="center" wrapText="1"/>
    </xf>
    <xf numFmtId="0" fontId="4" fillId="0" borderId="0" xfId="3" applyFont="1" applyFill="1" applyAlignment="1">
      <alignment vertical="center"/>
    </xf>
    <xf numFmtId="0" fontId="23" fillId="0" borderId="0" xfId="3" applyFont="1" applyFill="1" applyAlignment="1">
      <alignment vertical="center"/>
    </xf>
    <xf numFmtId="165" fontId="23" fillId="0" borderId="0" xfId="3" applyNumberFormat="1" applyFont="1" applyFill="1" applyAlignment="1">
      <alignment vertical="center"/>
    </xf>
    <xf numFmtId="3" fontId="23" fillId="0" borderId="0" xfId="3" applyNumberFormat="1" applyFont="1" applyFill="1" applyAlignment="1">
      <alignment vertical="center"/>
    </xf>
    <xf numFmtId="0" fontId="43" fillId="0" borderId="0" xfId="0" applyFont="1" applyFill="1"/>
    <xf numFmtId="0" fontId="46" fillId="0" borderId="1" xfId="6" applyFont="1" applyFill="1" applyBorder="1" applyAlignment="1">
      <alignment horizontal="justify" vertical="center" wrapText="1"/>
    </xf>
    <xf numFmtId="0" fontId="46" fillId="0" borderId="1" xfId="7" applyFont="1" applyFill="1" applyBorder="1" applyAlignment="1">
      <alignment horizontal="center" vertical="center"/>
    </xf>
    <xf numFmtId="3" fontId="46" fillId="0" borderId="1" xfId="3" applyNumberFormat="1" applyFont="1" applyFill="1" applyBorder="1" applyAlignment="1">
      <alignment vertical="center"/>
    </xf>
    <xf numFmtId="165" fontId="46" fillId="0" borderId="2" xfId="3" applyNumberFormat="1" applyFont="1" applyFill="1" applyBorder="1" applyAlignment="1">
      <alignment vertical="center"/>
    </xf>
    <xf numFmtId="164" fontId="46" fillId="0" borderId="1" xfId="3" applyNumberFormat="1" applyFont="1" applyFill="1" applyBorder="1" applyAlignment="1">
      <alignment vertical="center"/>
    </xf>
    <xf numFmtId="164" fontId="46" fillId="0" borderId="1" xfId="0" applyNumberFormat="1" applyFont="1" applyFill="1" applyBorder="1" applyAlignment="1">
      <alignment vertical="center"/>
    </xf>
    <xf numFmtId="0" fontId="88" fillId="0" borderId="0" xfId="0" applyFont="1" applyFill="1"/>
    <xf numFmtId="0" fontId="39" fillId="0" borderId="2" xfId="7" applyFont="1" applyFill="1" applyBorder="1" applyAlignment="1">
      <alignment horizontal="center" vertical="center"/>
    </xf>
    <xf numFmtId="3" fontId="39" fillId="0" borderId="2" xfId="3" applyNumberFormat="1" applyFont="1" applyFill="1" applyBorder="1" applyAlignment="1">
      <alignment vertical="center"/>
    </xf>
    <xf numFmtId="165" fontId="39" fillId="0" borderId="2" xfId="3" applyNumberFormat="1" applyFont="1" applyFill="1" applyBorder="1" applyAlignment="1">
      <alignment vertical="center"/>
    </xf>
    <xf numFmtId="164" fontId="39" fillId="0" borderId="2" xfId="3" applyNumberFormat="1" applyFont="1" applyFill="1" applyBorder="1" applyAlignment="1">
      <alignment vertical="center"/>
    </xf>
    <xf numFmtId="164" fontId="39" fillId="0" borderId="2" xfId="0" applyNumberFormat="1" applyFont="1" applyFill="1" applyBorder="1" applyAlignment="1">
      <alignment vertical="center"/>
    </xf>
    <xf numFmtId="0" fontId="39" fillId="0" borderId="2" xfId="7" applyFont="1" applyFill="1" applyBorder="1" applyAlignment="1">
      <alignment horizontal="right" vertical="center"/>
    </xf>
    <xf numFmtId="3" fontId="242" fillId="0" borderId="2" xfId="3" applyNumberFormat="1" applyFont="1" applyFill="1" applyBorder="1" applyAlignment="1">
      <alignment vertical="center"/>
    </xf>
    <xf numFmtId="3" fontId="39" fillId="0" borderId="2" xfId="7" applyNumberFormat="1" applyFont="1" applyFill="1" applyBorder="1" applyAlignment="1">
      <alignment horizontal="right" vertical="center"/>
    </xf>
    <xf numFmtId="165" fontId="242" fillId="0" borderId="2" xfId="3" applyNumberFormat="1" applyFont="1" applyFill="1" applyBorder="1" applyAlignment="1">
      <alignment vertical="center"/>
    </xf>
    <xf numFmtId="164" fontId="242" fillId="0" borderId="2" xfId="3" applyNumberFormat="1" applyFont="1" applyFill="1" applyBorder="1" applyAlignment="1">
      <alignment vertical="center"/>
    </xf>
    <xf numFmtId="164" fontId="242" fillId="0" borderId="2" xfId="0" applyNumberFormat="1" applyFont="1" applyFill="1" applyBorder="1" applyAlignment="1">
      <alignment vertical="center"/>
    </xf>
    <xf numFmtId="165" fontId="39" fillId="0" borderId="2" xfId="3" applyNumberFormat="1" applyFont="1" applyFill="1" applyBorder="1" applyAlignment="1">
      <alignment horizontal="right" vertical="center" wrapText="1"/>
    </xf>
    <xf numFmtId="164" fontId="39" fillId="0" borderId="2" xfId="7" applyNumberFormat="1" applyFont="1" applyFill="1" applyBorder="1" applyAlignment="1">
      <alignment vertical="center" wrapText="1"/>
    </xf>
    <xf numFmtId="165" fontId="39" fillId="0" borderId="2" xfId="3" applyNumberFormat="1" applyFont="1" applyFill="1" applyBorder="1" applyAlignment="1">
      <alignment horizontal="right" vertical="center"/>
    </xf>
    <xf numFmtId="164" fontId="39" fillId="0" borderId="18" xfId="3" applyNumberFormat="1" applyFont="1" applyFill="1" applyBorder="1" applyAlignment="1">
      <alignment horizontal="right" vertical="center"/>
    </xf>
    <xf numFmtId="0" fontId="39" fillId="0" borderId="2" xfId="7" applyFont="1" applyFill="1" applyBorder="1" applyAlignment="1">
      <alignment horizontal="justify" vertical="center" wrapText="1"/>
    </xf>
    <xf numFmtId="164" fontId="39" fillId="0" borderId="40" xfId="7" applyNumberFormat="1" applyFont="1" applyFill="1" applyBorder="1" applyAlignment="1">
      <alignment horizontal="right" vertical="center" wrapText="1"/>
    </xf>
    <xf numFmtId="165" fontId="39" fillId="0" borderId="18" xfId="3" applyNumberFormat="1" applyFont="1" applyFill="1" applyBorder="1" applyAlignment="1">
      <alignment vertical="center"/>
    </xf>
    <xf numFmtId="0" fontId="39" fillId="0" borderId="2" xfId="3" applyFont="1" applyFill="1" applyBorder="1" applyAlignment="1">
      <alignment horizontal="right" vertical="center"/>
    </xf>
    <xf numFmtId="164" fontId="39" fillId="0" borderId="2" xfId="3" applyNumberFormat="1" applyFont="1" applyFill="1" applyBorder="1" applyAlignment="1">
      <alignment vertical="center" wrapText="1"/>
    </xf>
    <xf numFmtId="2" fontId="39" fillId="0" borderId="2" xfId="3" applyNumberFormat="1" applyFont="1" applyFill="1" applyBorder="1" applyAlignment="1">
      <alignment vertical="center"/>
    </xf>
    <xf numFmtId="0" fontId="39" fillId="0" borderId="2" xfId="7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vertical="center"/>
    </xf>
    <xf numFmtId="0" fontId="39" fillId="0" borderId="2" xfId="7" applyFont="1" applyFill="1" applyBorder="1" applyAlignment="1">
      <alignment horizontal="right" vertical="center" wrapText="1"/>
    </xf>
    <xf numFmtId="0" fontId="39" fillId="0" borderId="2" xfId="3" applyFont="1" applyFill="1" applyBorder="1" applyAlignment="1">
      <alignment horizontal="center" vertical="center"/>
    </xf>
    <xf numFmtId="0" fontId="39" fillId="0" borderId="2" xfId="3" applyFont="1" applyFill="1" applyBorder="1" applyAlignment="1">
      <alignment horizontal="justify" vertical="center" wrapText="1"/>
    </xf>
    <xf numFmtId="165" fontId="39" fillId="0" borderId="2" xfId="3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justify" vertical="center" wrapText="1"/>
    </xf>
    <xf numFmtId="166" fontId="39" fillId="0" borderId="2" xfId="0" applyNumberFormat="1" applyFont="1" applyFill="1" applyBorder="1" applyAlignment="1">
      <alignment vertical="center"/>
    </xf>
    <xf numFmtId="0" fontId="39" fillId="0" borderId="6" xfId="0" applyFont="1" applyFill="1" applyBorder="1" applyAlignment="1">
      <alignment horizontal="justify" vertical="center" wrapText="1"/>
    </xf>
    <xf numFmtId="0" fontId="39" fillId="0" borderId="6" xfId="7" applyFont="1" applyFill="1" applyBorder="1" applyAlignment="1">
      <alignment horizontal="center" vertical="center"/>
    </xf>
    <xf numFmtId="164" fontId="39" fillId="0" borderId="6" xfId="0" applyNumberFormat="1" applyFont="1" applyFill="1" applyBorder="1" applyAlignment="1">
      <alignment horizontal="right" vertical="center"/>
    </xf>
    <xf numFmtId="0" fontId="39" fillId="0" borderId="9" xfId="0" applyFont="1" applyFill="1" applyBorder="1" applyAlignment="1">
      <alignment horizontal="center" vertical="center"/>
    </xf>
    <xf numFmtId="166" fontId="39" fillId="0" borderId="6" xfId="0" applyNumberFormat="1" applyFont="1" applyFill="1" applyBorder="1" applyAlignment="1">
      <alignment vertical="center"/>
    </xf>
    <xf numFmtId="164" fontId="39" fillId="0" borderId="6" xfId="3" applyNumberFormat="1" applyFont="1" applyFill="1" applyBorder="1" applyAlignment="1">
      <alignment vertical="center"/>
    </xf>
    <xf numFmtId="164" fontId="39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79" fillId="0" borderId="0" xfId="0" applyFont="1" applyFill="1" applyAlignment="1">
      <alignment vertical="center"/>
    </xf>
    <xf numFmtId="0" fontId="242" fillId="0" borderId="18" xfId="0" applyFont="1" applyBorder="1" applyAlignment="1">
      <alignment vertical="center"/>
    </xf>
    <xf numFmtId="167" fontId="242" fillId="0" borderId="2" xfId="1" applyNumberFormat="1" applyFont="1" applyFill="1" applyBorder="1" applyAlignment="1">
      <alignment vertical="center"/>
    </xf>
    <xf numFmtId="0" fontId="242" fillId="0" borderId="2" xfId="0" applyFont="1" applyFill="1" applyBorder="1" applyAlignment="1">
      <alignment vertical="center"/>
    </xf>
    <xf numFmtId="0" fontId="242" fillId="0" borderId="2" xfId="0" applyFont="1" applyBorder="1" applyAlignment="1">
      <alignment vertical="center"/>
    </xf>
    <xf numFmtId="0" fontId="242" fillId="6" borderId="2" xfId="0" applyFont="1" applyFill="1" applyBorder="1" applyAlignment="1">
      <alignment vertical="center"/>
    </xf>
    <xf numFmtId="167" fontId="242" fillId="0" borderId="2" xfId="0" applyNumberFormat="1" applyFont="1" applyFill="1" applyBorder="1" applyAlignment="1">
      <alignment vertical="center"/>
    </xf>
    <xf numFmtId="0" fontId="300" fillId="0" borderId="0" xfId="0" applyFont="1" applyFill="1" applyBorder="1" applyAlignment="1">
      <alignment vertical="center"/>
    </xf>
    <xf numFmtId="3" fontId="300" fillId="0" borderId="0" xfId="0" applyNumberFormat="1" applyFont="1" applyAlignment="1">
      <alignment vertical="center"/>
    </xf>
    <xf numFmtId="0" fontId="300" fillId="0" borderId="0" xfId="0" applyFont="1" applyAlignment="1">
      <alignment vertical="center"/>
    </xf>
    <xf numFmtId="0" fontId="300" fillId="0" borderId="0" xfId="0" applyFont="1" applyFill="1" applyAlignment="1">
      <alignment vertical="center"/>
    </xf>
    <xf numFmtId="0" fontId="166" fillId="0" borderId="5" xfId="0" applyFont="1" applyBorder="1" applyAlignment="1">
      <alignment horizontal="center" vertical="center" wrapText="1"/>
    </xf>
    <xf numFmtId="168" fontId="167" fillId="0" borderId="2" xfId="1" applyNumberFormat="1" applyFont="1" applyFill="1" applyBorder="1" applyAlignment="1">
      <alignment horizontal="center" vertical="center"/>
    </xf>
    <xf numFmtId="167" fontId="166" fillId="0" borderId="2" xfId="0" applyNumberFormat="1" applyFont="1" applyFill="1" applyBorder="1" applyAlignment="1">
      <alignment vertical="center"/>
    </xf>
    <xf numFmtId="167" fontId="166" fillId="0" borderId="6" xfId="0" applyNumberFormat="1" applyFont="1" applyFill="1" applyBorder="1" applyAlignment="1">
      <alignment vertical="center"/>
    </xf>
    <xf numFmtId="0" fontId="181" fillId="0" borderId="9" xfId="0" applyFont="1" applyFill="1" applyBorder="1" applyAlignment="1">
      <alignment horizontal="center" vertical="center" wrapText="1"/>
    </xf>
    <xf numFmtId="167" fontId="171" fillId="0" borderId="2" xfId="1" applyNumberFormat="1" applyFont="1" applyBorder="1" applyAlignment="1">
      <alignment vertical="center"/>
    </xf>
    <xf numFmtId="166" fontId="166" fillId="0" borderId="2" xfId="0" applyNumberFormat="1" applyFont="1" applyFill="1" applyBorder="1" applyAlignment="1">
      <alignment vertical="center"/>
    </xf>
    <xf numFmtId="43" fontId="39" fillId="0" borderId="6" xfId="0" applyNumberFormat="1" applyFont="1" applyFill="1" applyBorder="1" applyAlignment="1">
      <alignment vertical="center"/>
    </xf>
    <xf numFmtId="3" fontId="265" fillId="0" borderId="18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164" fontId="166" fillId="0" borderId="2" xfId="3" applyNumberFormat="1" applyFont="1" applyFill="1" applyBorder="1" applyAlignment="1">
      <alignment vertical="center"/>
    </xf>
    <xf numFmtId="167" fontId="171" fillId="0" borderId="2" xfId="1" applyNumberFormat="1" applyFont="1" applyFill="1" applyBorder="1" applyAlignment="1">
      <alignment vertical="center"/>
    </xf>
    <xf numFmtId="3" fontId="171" fillId="0" borderId="2" xfId="3" applyNumberFormat="1" applyFont="1" applyFill="1" applyBorder="1" applyAlignment="1">
      <alignment vertical="center"/>
    </xf>
    <xf numFmtId="164" fontId="166" fillId="0" borderId="18" xfId="3" applyNumberFormat="1" applyFont="1" applyFill="1" applyBorder="1" applyAlignment="1">
      <alignment horizontal="right" vertical="center"/>
    </xf>
    <xf numFmtId="164" fontId="166" fillId="0" borderId="2" xfId="7" applyNumberFormat="1" applyFont="1" applyFill="1" applyBorder="1" applyAlignment="1">
      <alignment horizontal="right" vertical="center"/>
    </xf>
    <xf numFmtId="167" fontId="276" fillId="0" borderId="2" xfId="0" applyNumberFormat="1" applyFont="1" applyBorder="1" applyAlignment="1">
      <alignment horizontal="center" vertical="center"/>
    </xf>
    <xf numFmtId="167" fontId="171" fillId="0" borderId="2" xfId="1" applyNumberFormat="1" applyFont="1" applyFill="1" applyBorder="1" applyAlignment="1">
      <alignment horizontal="right" vertical="center" wrapText="1"/>
    </xf>
    <xf numFmtId="167" fontId="166" fillId="6" borderId="2" xfId="1" applyNumberFormat="1" applyFont="1" applyFill="1" applyBorder="1" applyAlignment="1">
      <alignment vertical="center"/>
    </xf>
    <xf numFmtId="167" fontId="166" fillId="6" borderId="6" xfId="1" applyNumberFormat="1" applyFont="1" applyFill="1" applyBorder="1" applyAlignment="1">
      <alignment vertical="center"/>
    </xf>
    <xf numFmtId="167" fontId="46" fillId="0" borderId="2" xfId="1" applyNumberFormat="1" applyFont="1" applyFill="1" applyBorder="1" applyAlignment="1">
      <alignment horizontal="center" vertical="center"/>
    </xf>
    <xf numFmtId="0" fontId="140" fillId="0" borderId="14" xfId="0" applyFont="1" applyBorder="1" applyAlignment="1">
      <alignment vertical="center"/>
    </xf>
    <xf numFmtId="167" fontId="15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67" fontId="46" fillId="0" borderId="18" xfId="1" applyNumberFormat="1" applyFont="1" applyFill="1" applyBorder="1" applyAlignment="1">
      <alignment horizontal="center" vertical="center"/>
    </xf>
    <xf numFmtId="0" fontId="301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302" fillId="0" borderId="0" xfId="0" applyFont="1" applyBorder="1" applyAlignment="1">
      <alignment vertical="center" wrapText="1"/>
    </xf>
    <xf numFmtId="3" fontId="167" fillId="6" borderId="2" xfId="0" applyNumberFormat="1" applyFont="1" applyFill="1" applyBorder="1" applyAlignment="1">
      <alignment vertical="center"/>
    </xf>
    <xf numFmtId="167" fontId="166" fillId="6" borderId="16" xfId="1" applyNumberFormat="1" applyFont="1" applyFill="1" applyBorder="1" applyAlignment="1">
      <alignment vertical="center"/>
    </xf>
    <xf numFmtId="164" fontId="166" fillId="0" borderId="6" xfId="0" applyNumberFormat="1" applyFont="1" applyBorder="1" applyAlignment="1">
      <alignment vertical="center"/>
    </xf>
    <xf numFmtId="167" fontId="46" fillId="0" borderId="2" xfId="1" applyNumberFormat="1" applyFont="1" applyFill="1" applyBorder="1" applyAlignment="1">
      <alignment vertical="center"/>
    </xf>
    <xf numFmtId="2" fontId="166" fillId="0" borderId="2" xfId="0" applyNumberFormat="1" applyFont="1" applyBorder="1" applyAlignment="1">
      <alignment horizontal="center" vertical="center"/>
    </xf>
    <xf numFmtId="164" fontId="166" fillId="0" borderId="2" xfId="0" applyNumberFormat="1" applyFont="1" applyFill="1" applyBorder="1" applyAlignment="1">
      <alignment vertical="center"/>
    </xf>
    <xf numFmtId="164" fontId="166" fillId="0" borderId="6" xfId="0" applyNumberFormat="1" applyFont="1" applyFill="1" applyBorder="1" applyAlignment="1">
      <alignment vertical="center"/>
    </xf>
    <xf numFmtId="167" fontId="277" fillId="0" borderId="7" xfId="1" applyNumberFormat="1" applyFont="1" applyBorder="1" applyAlignment="1">
      <alignment vertical="center"/>
    </xf>
    <xf numFmtId="164" fontId="277" fillId="0" borderId="7" xfId="0" applyNumberFormat="1" applyFont="1" applyBorder="1" applyAlignment="1">
      <alignment horizontal="center" vertical="center"/>
    </xf>
    <xf numFmtId="164" fontId="277" fillId="0" borderId="7" xfId="0" applyNumberFormat="1" applyFont="1" applyFill="1" applyBorder="1" applyAlignment="1">
      <alignment vertical="center"/>
    </xf>
    <xf numFmtId="167" fontId="167" fillId="0" borderId="1" xfId="0" applyNumberFormat="1" applyFont="1" applyFill="1" applyBorder="1" applyAlignment="1">
      <alignment vertical="center"/>
    </xf>
    <xf numFmtId="0" fontId="166" fillId="0" borderId="2" xfId="7" applyFont="1" applyFill="1" applyBorder="1" applyAlignment="1">
      <alignment vertical="center" wrapText="1"/>
    </xf>
    <xf numFmtId="164" fontId="166" fillId="0" borderId="2" xfId="7" applyNumberFormat="1" applyFont="1" applyFill="1" applyBorder="1" applyAlignment="1">
      <alignment vertical="center" wrapText="1"/>
    </xf>
    <xf numFmtId="166" fontId="166" fillId="6" borderId="2" xfId="0" applyNumberFormat="1" applyFont="1" applyFill="1" applyBorder="1" applyAlignment="1">
      <alignment vertical="center"/>
    </xf>
    <xf numFmtId="0" fontId="166" fillId="0" borderId="18" xfId="0" applyFont="1" applyFill="1" applyBorder="1" applyAlignment="1">
      <alignment vertical="center"/>
    </xf>
    <xf numFmtId="167" fontId="276" fillId="0" borderId="2" xfId="1" applyNumberFormat="1" applyFont="1" applyFill="1" applyBorder="1" applyAlignment="1">
      <alignment vertical="center"/>
    </xf>
    <xf numFmtId="167" fontId="276" fillId="0" borderId="6" xfId="1" applyNumberFormat="1" applyFont="1" applyFill="1" applyBorder="1" applyAlignment="1">
      <alignment vertical="center"/>
    </xf>
    <xf numFmtId="7" fontId="166" fillId="0" borderId="18" xfId="0" applyNumberFormat="1" applyFont="1" applyFill="1" applyBorder="1" applyAlignment="1">
      <alignment vertical="center"/>
    </xf>
    <xf numFmtId="1" fontId="166" fillId="0" borderId="2" xfId="0" applyNumberFormat="1" applyFont="1" applyFill="1" applyBorder="1" applyAlignment="1">
      <alignment vertical="center"/>
    </xf>
    <xf numFmtId="0" fontId="166" fillId="0" borderId="2" xfId="0" applyFont="1" applyFill="1" applyBorder="1" applyAlignment="1">
      <alignment vertical="center"/>
    </xf>
    <xf numFmtId="167" fontId="276" fillId="0" borderId="2" xfId="0" applyNumberFormat="1" applyFont="1" applyFill="1" applyBorder="1" applyAlignment="1">
      <alignment vertical="center"/>
    </xf>
    <xf numFmtId="167" fontId="166" fillId="0" borderId="2" xfId="0" applyNumberFormat="1" applyFont="1" applyFill="1" applyBorder="1" applyAlignment="1">
      <alignment horizontal="right" vertical="center"/>
    </xf>
    <xf numFmtId="167" fontId="276" fillId="0" borderId="18" xfId="1" applyNumberFormat="1" applyFont="1" applyFill="1" applyBorder="1" applyAlignment="1">
      <alignment vertical="center"/>
    </xf>
    <xf numFmtId="167" fontId="166" fillId="0" borderId="6" xfId="1" applyNumberFormat="1" applyFont="1" applyFill="1" applyBorder="1" applyAlignment="1">
      <alignment vertical="center"/>
    </xf>
    <xf numFmtId="167" fontId="166" fillId="0" borderId="18" xfId="1" applyNumberFormat="1" applyFont="1" applyFill="1" applyBorder="1" applyAlignment="1">
      <alignment vertical="center"/>
    </xf>
    <xf numFmtId="167" fontId="166" fillId="0" borderId="2" xfId="1" applyNumberFormat="1" applyFont="1" applyFill="1" applyBorder="1" applyAlignment="1">
      <alignment vertical="center" wrapText="1"/>
    </xf>
    <xf numFmtId="168" fontId="166" fillId="0" borderId="2" xfId="1" applyNumberFormat="1" applyFont="1" applyFill="1" applyBorder="1" applyAlignment="1">
      <alignment horizontal="center" vertical="center"/>
    </xf>
    <xf numFmtId="168" fontId="166" fillId="6" borderId="2" xfId="1" applyNumberFormat="1" applyFont="1" applyFill="1" applyBorder="1" applyAlignment="1">
      <alignment horizontal="center" vertical="center"/>
    </xf>
    <xf numFmtId="168" fontId="166" fillId="0" borderId="2" xfId="0" applyNumberFormat="1" applyFont="1" applyFill="1" applyBorder="1" applyAlignment="1">
      <alignment horizontal="center" vertical="center"/>
    </xf>
    <xf numFmtId="168" fontId="166" fillId="0" borderId="16" xfId="1" applyNumberFormat="1" applyFont="1" applyFill="1" applyBorder="1" applyAlignment="1">
      <alignment horizontal="center" vertical="center"/>
    </xf>
    <xf numFmtId="37" fontId="166" fillId="0" borderId="16" xfId="1" applyNumberFormat="1" applyFont="1" applyFill="1" applyBorder="1" applyAlignment="1">
      <alignment horizontal="center" vertical="center"/>
    </xf>
    <xf numFmtId="49" fontId="166" fillId="0" borderId="2" xfId="1" applyNumberFormat="1" applyFont="1" applyFill="1" applyBorder="1" applyAlignment="1">
      <alignment horizontal="center" vertical="center"/>
    </xf>
    <xf numFmtId="168" fontId="276" fillId="6" borderId="2" xfId="1" applyNumberFormat="1" applyFont="1" applyFill="1" applyBorder="1" applyAlignment="1">
      <alignment horizontal="center" vertical="center"/>
    </xf>
    <xf numFmtId="169" fontId="166" fillId="0" borderId="2" xfId="0" applyNumberFormat="1" applyFont="1" applyFill="1" applyBorder="1" applyAlignment="1">
      <alignment horizontal="center" vertical="center"/>
    </xf>
    <xf numFmtId="169" fontId="276" fillId="0" borderId="2" xfId="0" applyNumberFormat="1" applyFont="1" applyFill="1" applyBorder="1" applyAlignment="1">
      <alignment horizontal="center" vertical="center"/>
    </xf>
    <xf numFmtId="168" fontId="166" fillId="0" borderId="2" xfId="0" applyNumberFormat="1" applyFont="1" applyFill="1" applyBorder="1" applyAlignment="1">
      <alignment horizontal="center" vertical="center" wrapText="1"/>
    </xf>
    <xf numFmtId="168" fontId="167" fillId="0" borderId="2" xfId="1" applyNumberFormat="1" applyFont="1" applyBorder="1" applyAlignment="1">
      <alignment horizontal="center" vertical="center"/>
    </xf>
    <xf numFmtId="1" fontId="166" fillId="0" borderId="2" xfId="0" applyNumberFormat="1" applyFont="1" applyBorder="1" applyAlignment="1">
      <alignment horizontal="center" vertical="center"/>
    </xf>
    <xf numFmtId="1" fontId="276" fillId="0" borderId="2" xfId="0" applyNumberFormat="1" applyFont="1" applyBorder="1" applyAlignment="1">
      <alignment horizontal="center" vertical="center"/>
    </xf>
    <xf numFmtId="1" fontId="166" fillId="0" borderId="2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167" fillId="0" borderId="2" xfId="0" applyFont="1" applyFill="1" applyBorder="1" applyAlignment="1">
      <alignment horizontal="center" vertical="center"/>
    </xf>
    <xf numFmtId="167" fontId="167" fillId="0" borderId="2" xfId="1" applyNumberFormat="1" applyFont="1" applyFill="1" applyBorder="1" applyAlignment="1">
      <alignment vertical="center"/>
    </xf>
    <xf numFmtId="1" fontId="166" fillId="0" borderId="2" xfId="1" applyNumberFormat="1" applyFont="1" applyFill="1" applyBorder="1" applyAlignment="1">
      <alignment vertical="center"/>
    </xf>
    <xf numFmtId="0" fontId="166" fillId="0" borderId="6" xfId="0" applyFont="1" applyFill="1" applyBorder="1" applyAlignment="1">
      <alignment horizontal="center" vertical="center" wrapText="1"/>
    </xf>
    <xf numFmtId="0" fontId="167" fillId="0" borderId="5" xfId="0" applyFont="1" applyFill="1" applyBorder="1" applyAlignment="1">
      <alignment horizontal="center" vertical="center" wrapText="1"/>
    </xf>
    <xf numFmtId="3" fontId="166" fillId="6" borderId="8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0" fontId="130" fillId="0" borderId="1" xfId="0" applyFont="1" applyBorder="1" applyAlignment="1">
      <alignment horizontal="center" vertical="center" wrapText="1"/>
    </xf>
    <xf numFmtId="0" fontId="166" fillId="0" borderId="1" xfId="0" applyFont="1" applyBorder="1" applyAlignment="1">
      <alignment horizontal="center" vertical="center"/>
    </xf>
    <xf numFmtId="0" fontId="166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166" fillId="0" borderId="1" xfId="0" applyFont="1" applyFill="1" applyBorder="1" applyAlignment="1">
      <alignment vertical="center"/>
    </xf>
    <xf numFmtId="164" fontId="73" fillId="0" borderId="1" xfId="0" applyNumberFormat="1" applyFont="1" applyBorder="1" applyAlignment="1">
      <alignment vertical="center"/>
    </xf>
    <xf numFmtId="0" fontId="130" fillId="0" borderId="2" xfId="0" applyFont="1" applyBorder="1" applyAlignment="1">
      <alignment horizontal="center" vertical="center"/>
    </xf>
    <xf numFmtId="0" fontId="281" fillId="0" borderId="6" xfId="0" applyFont="1" applyBorder="1" applyAlignment="1">
      <alignment horizontal="center" vertical="center" wrapText="1"/>
    </xf>
    <xf numFmtId="165" fontId="166" fillId="0" borderId="2" xfId="0" applyNumberFormat="1" applyFont="1" applyBorder="1" applyAlignment="1">
      <alignment horizontal="center" vertical="center"/>
    </xf>
    <xf numFmtId="3" fontId="166" fillId="0" borderId="5" xfId="0" applyNumberFormat="1" applyFont="1" applyFill="1" applyBorder="1" applyAlignment="1">
      <alignment horizontal="center" vertical="center"/>
    </xf>
    <xf numFmtId="0" fontId="276" fillId="0" borderId="2" xfId="0" applyFont="1" applyFill="1" applyBorder="1" applyAlignment="1">
      <alignment vertical="center"/>
    </xf>
    <xf numFmtId="0" fontId="166" fillId="0" borderId="16" xfId="0" applyFont="1" applyFill="1" applyBorder="1" applyAlignment="1">
      <alignment vertical="center"/>
    </xf>
    <xf numFmtId="168" fontId="166" fillId="0" borderId="2" xfId="1" applyNumberFormat="1" applyFont="1" applyBorder="1" applyAlignment="1">
      <alignment horizontal="right" vertical="center"/>
    </xf>
    <xf numFmtId="0" fontId="166" fillId="0" borderId="2" xfId="0" applyFont="1" applyFill="1" applyBorder="1" applyAlignment="1">
      <alignment horizontal="right" vertical="center"/>
    </xf>
    <xf numFmtId="167" fontId="276" fillId="0" borderId="18" xfId="1" applyNumberFormat="1" applyFont="1" applyBorder="1" applyAlignment="1">
      <alignment vertical="center"/>
    </xf>
    <xf numFmtId="166" fontId="166" fillId="0" borderId="2" xfId="1" applyNumberFormat="1" applyFont="1" applyFill="1" applyBorder="1" applyAlignment="1">
      <alignment vertical="center"/>
    </xf>
    <xf numFmtId="169" fontId="276" fillId="0" borderId="2" xfId="1" applyNumberFormat="1" applyFont="1" applyBorder="1" applyAlignment="1">
      <alignment horizontal="center" vertical="center"/>
    </xf>
    <xf numFmtId="0" fontId="166" fillId="6" borderId="18" xfId="0" applyFont="1" applyFill="1" applyBorder="1" applyAlignment="1">
      <alignment horizontal="center" vertical="center"/>
    </xf>
    <xf numFmtId="168" fontId="166" fillId="6" borderId="2" xfId="1" applyNumberFormat="1" applyFont="1" applyFill="1" applyBorder="1" applyAlignment="1">
      <alignment horizontal="center" vertical="center" wrapText="1"/>
    </xf>
    <xf numFmtId="0" fontId="166" fillId="6" borderId="2" xfId="0" applyFont="1" applyFill="1" applyBorder="1" applyAlignment="1">
      <alignment horizontal="center" vertical="center" wrapText="1"/>
    </xf>
    <xf numFmtId="167" fontId="166" fillId="0" borderId="16" xfId="1" applyNumberFormat="1" applyFont="1" applyFill="1" applyBorder="1" applyAlignment="1">
      <alignment horizontal="center" vertical="center"/>
    </xf>
    <xf numFmtId="165" fontId="166" fillId="0" borderId="16" xfId="0" applyNumberFormat="1" applyFont="1" applyBorder="1" applyAlignment="1">
      <alignment horizontal="center" vertical="center"/>
    </xf>
    <xf numFmtId="0" fontId="264" fillId="0" borderId="1" xfId="0" applyFont="1" applyBorder="1" applyAlignment="1">
      <alignment horizontal="center" vertical="center" wrapText="1"/>
    </xf>
    <xf numFmtId="167" fontId="46" fillId="0" borderId="1" xfId="1" applyNumberFormat="1" applyFont="1" applyFill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164" fontId="83" fillId="0" borderId="1" xfId="0" applyNumberFormat="1" applyFont="1" applyBorder="1" applyAlignment="1">
      <alignment vertical="center"/>
    </xf>
    <xf numFmtId="164" fontId="46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7" fontId="166" fillId="0" borderId="6" xfId="1" applyNumberFormat="1" applyFont="1" applyBorder="1" applyAlignment="1">
      <alignment horizontal="center" vertical="center" wrapText="1"/>
    </xf>
    <xf numFmtId="168" fontId="166" fillId="6" borderId="6" xfId="1" applyNumberFormat="1" applyFont="1" applyFill="1" applyBorder="1" applyAlignment="1">
      <alignment horizontal="center" vertical="center"/>
    </xf>
    <xf numFmtId="164" fontId="39" fillId="0" borderId="6" xfId="0" applyNumberFormat="1" applyFont="1" applyFill="1" applyBorder="1" applyAlignment="1">
      <alignment horizontal="center" vertical="center"/>
    </xf>
    <xf numFmtId="168" fontId="166" fillId="0" borderId="6" xfId="1" applyNumberFormat="1" applyFont="1" applyFill="1" applyBorder="1" applyAlignment="1">
      <alignment horizontal="center" vertical="center"/>
    </xf>
    <xf numFmtId="0" fontId="118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66" fillId="0" borderId="1" xfId="0" applyFont="1" applyBorder="1" applyAlignment="1">
      <alignment horizontal="center" vertical="center" wrapText="1"/>
    </xf>
    <xf numFmtId="0" fontId="166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8" fontId="166" fillId="0" borderId="1" xfId="0" applyNumberFormat="1" applyFont="1" applyFill="1" applyBorder="1" applyAlignment="1">
      <alignment horizontal="center" vertical="center"/>
    </xf>
    <xf numFmtId="164" fontId="73" fillId="0" borderId="1" xfId="0" applyNumberFormat="1" applyFont="1" applyFill="1" applyBorder="1" applyAlignment="1">
      <alignment vertical="center"/>
    </xf>
    <xf numFmtId="0" fontId="166" fillId="6" borderId="2" xfId="0" applyFont="1" applyFill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167" fontId="167" fillId="0" borderId="18" xfId="0" applyNumberFormat="1" applyFont="1" applyFill="1" applyBorder="1" applyAlignment="1">
      <alignment horizontal="center" vertical="center"/>
    </xf>
    <xf numFmtId="165" fontId="167" fillId="0" borderId="18" xfId="0" applyNumberFormat="1" applyFont="1" applyBorder="1" applyAlignment="1">
      <alignment horizontal="center" vertical="center"/>
    </xf>
    <xf numFmtId="167" fontId="167" fillId="0" borderId="18" xfId="1" applyNumberFormat="1" applyFont="1" applyFill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181" fillId="0" borderId="5" xfId="0" applyFont="1" applyBorder="1" applyAlignment="1">
      <alignment horizontal="center" vertical="center" wrapText="1"/>
    </xf>
    <xf numFmtId="2" fontId="166" fillId="0" borderId="2" xfId="3" applyNumberFormat="1" applyFont="1" applyFill="1" applyBorder="1" applyAlignment="1">
      <alignment vertical="center" wrapText="1"/>
    </xf>
    <xf numFmtId="165" fontId="166" fillId="0" borderId="2" xfId="3" applyNumberFormat="1" applyFont="1" applyFill="1" applyBorder="1" applyAlignment="1">
      <alignment vertical="center" wrapText="1"/>
    </xf>
    <xf numFmtId="169" fontId="166" fillId="6" borderId="2" xfId="0" applyNumberFormat="1" applyFont="1" applyFill="1" applyBorder="1" applyAlignment="1">
      <alignment horizontal="center" vertical="center"/>
    </xf>
    <xf numFmtId="169" fontId="276" fillId="6" borderId="2" xfId="1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167" fontId="1" fillId="5" borderId="0" xfId="1" applyNumberFormat="1" applyFont="1" applyFill="1" applyAlignment="1">
      <alignment horizontal="center"/>
    </xf>
    <xf numFmtId="0" fontId="222" fillId="5" borderId="0" xfId="0" applyFont="1" applyFill="1" applyAlignment="1">
      <alignment horizontal="center" vertical="center"/>
    </xf>
    <xf numFmtId="0" fontId="167" fillId="0" borderId="0" xfId="0" applyFont="1" applyBorder="1" applyAlignment="1">
      <alignment horizontal="center"/>
    </xf>
    <xf numFmtId="0" fontId="299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242" fillId="0" borderId="0" xfId="0" applyFont="1" applyFill="1" applyAlignment="1"/>
    <xf numFmtId="0" fontId="73" fillId="0" borderId="0" xfId="0" applyFont="1" applyAlignment="1"/>
    <xf numFmtId="0" fontId="115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9" fontId="21" fillId="0" borderId="5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10" fontId="21" fillId="0" borderId="5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171" fontId="21" fillId="0" borderId="5" xfId="0" applyNumberFormat="1" applyFont="1" applyBorder="1" applyAlignment="1">
      <alignment horizontal="right" vertical="center"/>
    </xf>
    <xf numFmtId="171" fontId="22" fillId="0" borderId="5" xfId="0" applyNumberFormat="1" applyFont="1" applyBorder="1" applyAlignment="1">
      <alignment horizontal="right" vertical="center"/>
    </xf>
    <xf numFmtId="171" fontId="0" fillId="0" borderId="0" xfId="0" applyNumberFormat="1"/>
    <xf numFmtId="0" fontId="22" fillId="0" borderId="5" xfId="0" applyFont="1" applyBorder="1" applyAlignment="1">
      <alignment horizontal="right" vertical="center"/>
    </xf>
    <xf numFmtId="10" fontId="22" fillId="0" borderId="5" xfId="0" applyNumberFormat="1" applyFont="1" applyFill="1" applyBorder="1" applyAlignment="1">
      <alignment horizontal="right" vertical="center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167" fontId="39" fillId="0" borderId="23" xfId="1" applyNumberFormat="1" applyFont="1" applyFill="1" applyBorder="1" applyAlignment="1">
      <alignment horizontal="center" vertical="center" wrapText="1"/>
    </xf>
    <xf numFmtId="167" fontId="39" fillId="0" borderId="26" xfId="1" quotePrefix="1" applyNumberFormat="1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103" fillId="0" borderId="5" xfId="0" applyFont="1" applyFill="1" applyBorder="1" applyAlignment="1">
      <alignment horizontal="center" vertical="center" wrapText="1"/>
    </xf>
    <xf numFmtId="0" fontId="284" fillId="0" borderId="0" xfId="0" quotePrefix="1" applyFont="1" applyFill="1" applyAlignment="1">
      <alignment horizontal="left" vertical="center"/>
    </xf>
    <xf numFmtId="0" fontId="36" fillId="0" borderId="0" xfId="0" applyFont="1" applyFill="1" applyAlignment="1">
      <alignment horizontal="center" wrapText="1"/>
    </xf>
    <xf numFmtId="0" fontId="101" fillId="6" borderId="0" xfId="0" applyFont="1" applyFill="1" applyAlignment="1">
      <alignment horizontal="center" wrapText="1"/>
    </xf>
    <xf numFmtId="0" fontId="283" fillId="0" borderId="7" xfId="0" applyFont="1" applyFill="1" applyBorder="1" applyAlignment="1">
      <alignment horizontal="left" vertical="center" wrapText="1"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center" vertical="center" wrapText="1"/>
    </xf>
    <xf numFmtId="0" fontId="103" fillId="0" borderId="24" xfId="0" applyFont="1" applyFill="1" applyBorder="1" applyAlignment="1">
      <alignment horizontal="center" vertical="center" wrapText="1"/>
    </xf>
    <xf numFmtId="4" fontId="39" fillId="0" borderId="23" xfId="3" applyNumberFormat="1" applyFont="1" applyFill="1" applyBorder="1" applyAlignment="1">
      <alignment horizontal="center" vertical="center"/>
    </xf>
    <xf numFmtId="4" fontId="39" fillId="0" borderId="36" xfId="3" applyNumberFormat="1" applyFont="1" applyFill="1" applyBorder="1" applyAlignment="1">
      <alignment horizontal="center" vertical="center"/>
    </xf>
    <xf numFmtId="4" fontId="39" fillId="0" borderId="26" xfId="3" applyNumberFormat="1" applyFont="1" applyFill="1" applyBorder="1" applyAlignment="1">
      <alignment horizontal="center" vertical="center"/>
    </xf>
    <xf numFmtId="0" fontId="46" fillId="0" borderId="17" xfId="3" applyFont="1" applyFill="1" applyBorder="1" applyAlignment="1">
      <alignment horizontal="center" vertical="center" wrapText="1"/>
    </xf>
    <xf numFmtId="0" fontId="46" fillId="0" borderId="24" xfId="3" applyFont="1" applyFill="1" applyBorder="1" applyAlignment="1">
      <alignment horizontal="center" vertical="center" wrapText="1"/>
    </xf>
    <xf numFmtId="3" fontId="46" fillId="0" borderId="17" xfId="3" applyNumberFormat="1" applyFont="1" applyFill="1" applyBorder="1" applyAlignment="1">
      <alignment horizontal="center" vertical="center" wrapText="1"/>
    </xf>
    <xf numFmtId="3" fontId="46" fillId="0" borderId="41" xfId="3" applyNumberFormat="1" applyFont="1" applyFill="1" applyBorder="1" applyAlignment="1">
      <alignment horizontal="center" vertical="center" wrapText="1"/>
    </xf>
    <xf numFmtId="3" fontId="46" fillId="0" borderId="24" xfId="3" applyNumberFormat="1" applyFont="1" applyFill="1" applyBorder="1" applyAlignment="1">
      <alignment horizontal="center" vertical="center" wrapText="1"/>
    </xf>
    <xf numFmtId="0" fontId="46" fillId="0" borderId="5" xfId="3" applyFont="1" applyFill="1" applyBorder="1" applyAlignment="1">
      <alignment horizontal="center" vertical="center" wrapText="1"/>
    </xf>
    <xf numFmtId="0" fontId="46" fillId="0" borderId="15" xfId="3" applyFont="1" applyFill="1" applyBorder="1" applyAlignment="1">
      <alignment horizontal="center" vertical="center" wrapText="1"/>
    </xf>
    <xf numFmtId="0" fontId="46" fillId="0" borderId="8" xfId="3" applyFont="1" applyFill="1" applyBorder="1" applyAlignment="1">
      <alignment horizontal="center" vertical="center" wrapText="1"/>
    </xf>
    <xf numFmtId="0" fontId="46" fillId="0" borderId="9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center" vertical="center" wrapText="1"/>
    </xf>
    <xf numFmtId="0" fontId="74" fillId="0" borderId="0" xfId="3" applyFont="1" applyFill="1" applyAlignment="1">
      <alignment horizontal="center" vertical="center" wrapText="1"/>
    </xf>
    <xf numFmtId="0" fontId="46" fillId="0" borderId="32" xfId="3" applyFont="1" applyFill="1" applyBorder="1" applyAlignment="1">
      <alignment horizontal="center" vertical="center" wrapText="1"/>
    </xf>
    <xf numFmtId="0" fontId="46" fillId="0" borderId="7" xfId="3" applyFont="1" applyFill="1" applyBorder="1" applyAlignment="1">
      <alignment horizontal="center" vertical="center" wrapText="1"/>
    </xf>
    <xf numFmtId="0" fontId="46" fillId="0" borderId="30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7" fontId="169" fillId="0" borderId="0" xfId="1" applyNumberFormat="1" applyFont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46" fillId="0" borderId="26" xfId="0" applyNumberFormat="1" applyFont="1" applyFill="1" applyBorder="1" applyAlignment="1">
      <alignment horizontal="left" vertical="center" wrapText="1"/>
    </xf>
    <xf numFmtId="0" fontId="115" fillId="0" borderId="23" xfId="0" applyFont="1" applyBorder="1" applyAlignment="1">
      <alignment horizontal="left" vertical="center"/>
    </xf>
    <xf numFmtId="0" fontId="115" fillId="0" borderId="26" xfId="0" applyFont="1" applyBorder="1" applyAlignment="1">
      <alignment horizontal="left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5" fillId="0" borderId="17" xfId="0" applyFont="1" applyBorder="1" applyAlignment="1">
      <alignment horizontal="center" vertical="center" wrapText="1"/>
    </xf>
    <xf numFmtId="0" fontId="285" fillId="0" borderId="41" xfId="0" applyFont="1" applyBorder="1" applyAlignment="1">
      <alignment horizontal="center" vertical="center" wrapText="1"/>
    </xf>
    <xf numFmtId="0" fontId="285" fillId="0" borderId="24" xfId="0" applyFont="1" applyBorder="1" applyAlignment="1">
      <alignment horizontal="center" vertical="center" wrapText="1"/>
    </xf>
    <xf numFmtId="0" fontId="264" fillId="0" borderId="28" xfId="0" applyFont="1" applyBorder="1" applyAlignment="1">
      <alignment horizontal="left" vertical="center" wrapText="1"/>
    </xf>
    <xf numFmtId="0" fontId="264" fillId="0" borderId="40" xfId="0" applyFont="1" applyBorder="1" applyAlignment="1">
      <alignment horizontal="left" vertical="center" wrapText="1"/>
    </xf>
    <xf numFmtId="0" fontId="115" fillId="0" borderId="2" xfId="0" applyFont="1" applyBorder="1" applyAlignment="1">
      <alignment horizontal="left" vertical="center" wrapText="1"/>
    </xf>
    <xf numFmtId="0" fontId="115" fillId="0" borderId="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115" fillId="0" borderId="23" xfId="0" applyFont="1" applyBorder="1" applyAlignment="1">
      <alignment horizontal="left" vertical="center" wrapText="1"/>
    </xf>
    <xf numFmtId="0" fontId="115" fillId="0" borderId="26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115" fillId="3" borderId="23" xfId="0" applyFont="1" applyFill="1" applyBorder="1" applyAlignment="1">
      <alignment horizontal="left" vertical="center" wrapText="1"/>
    </xf>
    <xf numFmtId="0" fontId="115" fillId="3" borderId="26" xfId="0" applyFont="1" applyFill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164" fontId="39" fillId="0" borderId="23" xfId="0" applyNumberFormat="1" applyFont="1" applyFill="1" applyBorder="1" applyAlignment="1">
      <alignment horizontal="center" vertical="center"/>
    </xf>
    <xf numFmtId="164" fontId="39" fillId="0" borderId="36" xfId="0" applyNumberFormat="1" applyFont="1" applyFill="1" applyBorder="1" applyAlignment="1">
      <alignment horizontal="center" vertical="center"/>
    </xf>
    <xf numFmtId="164" fontId="39" fillId="0" borderId="26" xfId="0" applyNumberFormat="1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115" fillId="0" borderId="42" xfId="0" applyFont="1" applyBorder="1" applyAlignment="1">
      <alignment horizontal="left" vertical="center" wrapText="1"/>
    </xf>
    <xf numFmtId="0" fontId="115" fillId="0" borderId="43" xfId="0" applyFont="1" applyBorder="1" applyAlignment="1">
      <alignment horizontal="left" vertical="center" wrapText="1"/>
    </xf>
    <xf numFmtId="0" fontId="114" fillId="0" borderId="0" xfId="0" applyFont="1" applyAlignment="1">
      <alignment horizontal="center"/>
    </xf>
    <xf numFmtId="3" fontId="46" fillId="0" borderId="17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181" fillId="0" borderId="1" xfId="0" applyFont="1" applyFill="1" applyBorder="1" applyAlignment="1">
      <alignment horizontal="center" vertical="center" wrapText="1"/>
    </xf>
    <xf numFmtId="0" fontId="181" fillId="0" borderId="6" xfId="0" applyFont="1" applyFill="1" applyBorder="1" applyAlignment="1">
      <alignment horizontal="center" vertical="center" wrapText="1"/>
    </xf>
    <xf numFmtId="0" fontId="181" fillId="6" borderId="1" xfId="0" applyFont="1" applyFill="1" applyBorder="1" applyAlignment="1">
      <alignment horizontal="center" vertical="center" wrapText="1"/>
    </xf>
    <xf numFmtId="0" fontId="181" fillId="6" borderId="6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68" fontId="46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7" fillId="0" borderId="5" xfId="0" applyFont="1" applyBorder="1" applyAlignment="1">
      <alignment horizontal="center" vertical="center"/>
    </xf>
    <xf numFmtId="0" fontId="181" fillId="0" borderId="15" xfId="0" applyFont="1" applyFill="1" applyBorder="1" applyAlignment="1">
      <alignment horizontal="center" vertical="center" wrapText="1"/>
    </xf>
    <xf numFmtId="0" fontId="181" fillId="0" borderId="9" xfId="0" applyFont="1" applyFill="1" applyBorder="1" applyAlignment="1">
      <alignment horizontal="center" vertical="center" wrapText="1"/>
    </xf>
    <xf numFmtId="0" fontId="157" fillId="0" borderId="15" xfId="0" applyFont="1" applyBorder="1" applyAlignment="1">
      <alignment horizontal="center" vertical="center"/>
    </xf>
    <xf numFmtId="168" fontId="167" fillId="0" borderId="2" xfId="1" applyNumberFormat="1" applyFont="1" applyFill="1" applyBorder="1" applyAlignment="1">
      <alignment horizontal="center" vertical="center"/>
    </xf>
    <xf numFmtId="168" fontId="83" fillId="0" borderId="18" xfId="1" applyNumberFormat="1" applyFont="1" applyFill="1" applyBorder="1" applyAlignment="1">
      <alignment horizontal="center" vertical="center"/>
    </xf>
    <xf numFmtId="167" fontId="83" fillId="0" borderId="2" xfId="1" applyNumberFormat="1" applyFont="1" applyFill="1" applyBorder="1" applyAlignment="1">
      <alignment horizontal="center" vertical="center"/>
    </xf>
    <xf numFmtId="168" fontId="46" fillId="0" borderId="2" xfId="1" applyNumberFormat="1" applyFont="1" applyFill="1" applyBorder="1" applyAlignment="1">
      <alignment horizontal="center" vertical="center"/>
    </xf>
    <xf numFmtId="167" fontId="183" fillId="0" borderId="2" xfId="1" applyNumberFormat="1" applyFont="1" applyFill="1" applyBorder="1" applyAlignment="1">
      <alignment horizontal="center" vertical="center"/>
    </xf>
    <xf numFmtId="168" fontId="83" fillId="0" borderId="2" xfId="1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167" fontId="38" fillId="0" borderId="2" xfId="1" applyNumberFormat="1" applyFont="1" applyFill="1" applyBorder="1" applyAlignment="1">
      <alignment horizontal="center" vertical="center" wrapText="1"/>
    </xf>
    <xf numFmtId="168" fontId="64" fillId="0" borderId="2" xfId="1" applyNumberFormat="1" applyFont="1" applyFill="1" applyBorder="1" applyAlignment="1">
      <alignment horizontal="center" vertical="center"/>
    </xf>
    <xf numFmtId="164" fontId="83" fillId="0" borderId="2" xfId="0" applyNumberFormat="1" applyFont="1" applyFill="1" applyBorder="1" applyAlignment="1">
      <alignment horizontal="center" vertical="center"/>
    </xf>
    <xf numFmtId="0" fontId="221" fillId="3" borderId="15" xfId="0" applyFont="1" applyFill="1" applyBorder="1" applyAlignment="1">
      <alignment horizontal="center" vertical="center"/>
    </xf>
    <xf numFmtId="0" fontId="221" fillId="3" borderId="9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/>
    </xf>
    <xf numFmtId="0" fontId="22" fillId="3" borderId="17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63" fillId="0" borderId="15" xfId="0" applyFont="1" applyBorder="1" applyAlignment="1">
      <alignment horizontal="center" vertical="center" wrapText="1"/>
    </xf>
    <xf numFmtId="0" fontId="163" fillId="0" borderId="8" xfId="0" applyFont="1" applyBorder="1" applyAlignment="1">
      <alignment horizontal="center" vertical="center" wrapText="1"/>
    </xf>
    <xf numFmtId="0" fontId="163" fillId="0" borderId="9" xfId="0" applyFont="1" applyBorder="1" applyAlignment="1">
      <alignment horizontal="center" vertical="center" wrapText="1"/>
    </xf>
    <xf numFmtId="0" fontId="163" fillId="0" borderId="32" xfId="0" applyFont="1" applyBorder="1" applyAlignment="1">
      <alignment horizontal="center" vertical="center" wrapText="1"/>
    </xf>
    <xf numFmtId="0" fontId="163" fillId="0" borderId="7" xfId="0" applyFont="1" applyBorder="1" applyAlignment="1">
      <alignment horizontal="center" vertical="center" wrapText="1"/>
    </xf>
    <xf numFmtId="0" fontId="163" fillId="0" borderId="30" xfId="0" applyFont="1" applyBorder="1" applyAlignment="1">
      <alignment horizontal="center" vertical="center" wrapText="1"/>
    </xf>
    <xf numFmtId="0" fontId="163" fillId="0" borderId="44" xfId="0" applyFont="1" applyBorder="1" applyAlignment="1">
      <alignment horizontal="center" vertical="center" wrapText="1"/>
    </xf>
    <xf numFmtId="0" fontId="163" fillId="0" borderId="27" xfId="0" applyFont="1" applyBorder="1" applyAlignment="1">
      <alignment horizontal="center" vertical="center" wrapText="1"/>
    </xf>
    <xf numFmtId="0" fontId="163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57" fillId="0" borderId="15" xfId="0" applyFont="1" applyBorder="1" applyAlignment="1">
      <alignment horizontal="center" vertical="center" wrapText="1"/>
    </xf>
    <xf numFmtId="0" fontId="157" fillId="0" borderId="8" xfId="0" applyFont="1" applyBorder="1" applyAlignment="1">
      <alignment horizontal="center" vertical="center" wrapText="1"/>
    </xf>
    <xf numFmtId="0" fontId="157" fillId="0" borderId="9" xfId="0" applyFont="1" applyBorder="1" applyAlignment="1">
      <alignment horizontal="center" vertical="center" wrapText="1"/>
    </xf>
    <xf numFmtId="0" fontId="163" fillId="0" borderId="32" xfId="0" applyFont="1" applyBorder="1" applyAlignment="1">
      <alignment horizontal="center" vertical="center"/>
    </xf>
    <xf numFmtId="0" fontId="163" fillId="0" borderId="7" xfId="0" applyFont="1" applyBorder="1" applyAlignment="1">
      <alignment horizontal="center" vertical="center"/>
    </xf>
    <xf numFmtId="0" fontId="163" fillId="0" borderId="30" xfId="0" applyFont="1" applyBorder="1" applyAlignment="1">
      <alignment horizontal="center" vertical="center"/>
    </xf>
    <xf numFmtId="0" fontId="163" fillId="0" borderId="44" xfId="0" applyFont="1" applyBorder="1" applyAlignment="1">
      <alignment horizontal="center" vertical="center"/>
    </xf>
    <xf numFmtId="0" fontId="163" fillId="0" borderId="27" xfId="0" applyFont="1" applyBorder="1" applyAlignment="1">
      <alignment horizontal="center" vertical="center"/>
    </xf>
    <xf numFmtId="0" fontId="163" fillId="0" borderId="3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3" fillId="0" borderId="32" xfId="0" applyFont="1" applyBorder="1" applyAlignment="1">
      <alignment horizontal="center" vertical="center" wrapText="1"/>
    </xf>
    <xf numFmtId="0" fontId="153" fillId="0" borderId="7" xfId="0" applyFont="1" applyBorder="1" applyAlignment="1">
      <alignment horizontal="center" vertical="center" wrapText="1"/>
    </xf>
    <xf numFmtId="0" fontId="153" fillId="0" borderId="30" xfId="0" applyFont="1" applyBorder="1" applyAlignment="1">
      <alignment horizontal="center" vertical="center" wrapText="1"/>
    </xf>
    <xf numFmtId="0" fontId="153" fillId="0" borderId="44" xfId="0" applyFont="1" applyBorder="1" applyAlignment="1">
      <alignment horizontal="center" vertical="center" wrapText="1"/>
    </xf>
    <xf numFmtId="0" fontId="153" fillId="0" borderId="27" xfId="0" applyFont="1" applyBorder="1" applyAlignment="1">
      <alignment horizontal="center" vertical="center" wrapText="1"/>
    </xf>
    <xf numFmtId="0" fontId="153" fillId="0" borderId="3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63" fillId="0" borderId="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197" fillId="0" borderId="0" xfId="0" applyFont="1" applyAlignment="1">
      <alignment horizontal="center"/>
    </xf>
    <xf numFmtId="0" fontId="286" fillId="0" borderId="32" xfId="0" applyFont="1" applyBorder="1" applyAlignment="1">
      <alignment horizontal="center" vertical="center" wrapText="1"/>
    </xf>
    <xf numFmtId="0" fontId="286" fillId="0" borderId="7" xfId="0" applyFont="1" applyBorder="1" applyAlignment="1">
      <alignment horizontal="center" vertical="center" wrapText="1"/>
    </xf>
    <xf numFmtId="0" fontId="286" fillId="0" borderId="30" xfId="0" applyFont="1" applyBorder="1" applyAlignment="1">
      <alignment horizontal="center" vertical="center" wrapText="1"/>
    </xf>
    <xf numFmtId="0" fontId="286" fillId="0" borderId="44" xfId="0" applyFont="1" applyBorder="1" applyAlignment="1">
      <alignment horizontal="center" vertical="center" wrapText="1"/>
    </xf>
    <xf numFmtId="0" fontId="286" fillId="0" borderId="27" xfId="0" applyFont="1" applyBorder="1" applyAlignment="1">
      <alignment horizontal="center" vertical="center" wrapText="1"/>
    </xf>
    <xf numFmtId="0" fontId="286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73" fillId="0" borderId="2" xfId="0" applyFont="1" applyBorder="1" applyAlignment="1">
      <alignment horizontal="center" vertical="center"/>
    </xf>
    <xf numFmtId="0" fontId="173" fillId="0" borderId="6" xfId="0" applyFont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/>
    </xf>
    <xf numFmtId="0" fontId="156" fillId="0" borderId="8" xfId="0" applyFont="1" applyBorder="1" applyAlignment="1">
      <alignment horizontal="center" vertical="center"/>
    </xf>
    <xf numFmtId="164" fontId="152" fillId="0" borderId="2" xfId="0" applyNumberFormat="1" applyFont="1" applyBorder="1" applyAlignment="1">
      <alignment horizontal="center" vertical="center" wrapText="1"/>
    </xf>
    <xf numFmtId="164" fontId="152" fillId="0" borderId="6" xfId="0" applyNumberFormat="1" applyFont="1" applyBorder="1" applyAlignment="1">
      <alignment horizontal="center" vertical="center" wrapText="1"/>
    </xf>
    <xf numFmtId="168" fontId="61" fillId="0" borderId="2" xfId="1" applyNumberFormat="1" applyFont="1" applyBorder="1" applyAlignment="1">
      <alignment horizontal="center" vertical="center" wrapText="1"/>
    </xf>
    <xf numFmtId="168" fontId="61" fillId="0" borderId="6" xfId="1" applyNumberFormat="1" applyFont="1" applyBorder="1" applyAlignment="1">
      <alignment horizontal="center" vertical="center" wrapText="1"/>
    </xf>
    <xf numFmtId="168" fontId="152" fillId="0" borderId="2" xfId="1" applyNumberFormat="1" applyFont="1" applyBorder="1" applyAlignment="1">
      <alignment horizontal="center" vertical="center" wrapText="1"/>
    </xf>
    <xf numFmtId="168" fontId="152" fillId="0" borderId="6" xfId="1" applyNumberFormat="1" applyFont="1" applyBorder="1" applyAlignment="1">
      <alignment horizontal="center" vertical="center" wrapText="1"/>
    </xf>
    <xf numFmtId="0" fontId="162" fillId="0" borderId="2" xfId="0" applyFont="1" applyBorder="1" applyAlignment="1">
      <alignment horizontal="left" vertical="center" wrapText="1"/>
    </xf>
    <xf numFmtId="0" fontId="162" fillId="0" borderId="6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center" vertical="center" wrapText="1"/>
    </xf>
    <xf numFmtId="167" fontId="152" fillId="0" borderId="16" xfId="0" applyNumberFormat="1" applyFont="1" applyBorder="1" applyAlignment="1">
      <alignment horizontal="center" vertical="center" wrapText="1"/>
    </xf>
    <xf numFmtId="167" fontId="152" fillId="0" borderId="9" xfId="0" applyNumberFormat="1" applyFont="1" applyBorder="1" applyAlignment="1">
      <alignment horizontal="center" vertical="center" wrapText="1"/>
    </xf>
    <xf numFmtId="167" fontId="152" fillId="0" borderId="16" xfId="1" applyNumberFormat="1" applyFont="1" applyBorder="1" applyAlignment="1">
      <alignment horizontal="center" vertical="center" wrapText="1"/>
    </xf>
    <xf numFmtId="167" fontId="152" fillId="0" borderId="9" xfId="1" applyNumberFormat="1" applyFont="1" applyBorder="1" applyAlignment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7" fillId="0" borderId="5" xfId="0" applyFont="1" applyBorder="1" applyAlignment="1">
      <alignment horizontal="center" vertical="center"/>
    </xf>
    <xf numFmtId="0" fontId="154" fillId="0" borderId="5" xfId="0" applyFont="1" applyBorder="1" applyAlignment="1">
      <alignment horizontal="center" vertical="center" wrapText="1"/>
    </xf>
    <xf numFmtId="0" fontId="157" fillId="0" borderId="17" xfId="0" applyFont="1" applyBorder="1" applyAlignment="1">
      <alignment horizontal="center" vertical="center" wrapText="1"/>
    </xf>
    <xf numFmtId="0" fontId="157" fillId="0" borderId="41" xfId="0" applyFont="1" applyBorder="1" applyAlignment="1">
      <alignment horizontal="center" vertical="center" wrapText="1"/>
    </xf>
    <xf numFmtId="0" fontId="157" fillId="0" borderId="24" xfId="0" applyFont="1" applyBorder="1" applyAlignment="1">
      <alignment horizontal="center" vertical="center" wrapText="1"/>
    </xf>
    <xf numFmtId="0" fontId="155" fillId="0" borderId="14" xfId="0" applyFont="1" applyBorder="1" applyAlignment="1">
      <alignment horizontal="center" vertical="center" wrapText="1"/>
    </xf>
    <xf numFmtId="0" fontId="15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154" fillId="0" borderId="17" xfId="0" applyFont="1" applyBorder="1" applyAlignment="1">
      <alignment horizontal="center" vertical="center" wrapText="1"/>
    </xf>
    <xf numFmtId="0" fontId="154" fillId="0" borderId="41" xfId="0" applyFont="1" applyBorder="1" applyAlignment="1">
      <alignment horizontal="center" vertical="center" wrapText="1"/>
    </xf>
    <xf numFmtId="0" fontId="154" fillId="0" borderId="2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157" fillId="0" borderId="17" xfId="0" applyFont="1" applyFill="1" applyBorder="1" applyAlignment="1">
      <alignment horizontal="center" vertical="center" wrapText="1"/>
    </xf>
    <xf numFmtId="0" fontId="157" fillId="0" borderId="41" xfId="0" applyFont="1" applyFill="1" applyBorder="1" applyAlignment="1">
      <alignment horizontal="center" vertical="center" wrapText="1"/>
    </xf>
    <xf numFmtId="0" fontId="157" fillId="0" borderId="24" xfId="0" applyFont="1" applyFill="1" applyBorder="1" applyAlignment="1">
      <alignment horizontal="center" vertical="center" wrapText="1"/>
    </xf>
    <xf numFmtId="0" fontId="62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156" fillId="0" borderId="15" xfId="6" applyFont="1" applyFill="1" applyBorder="1" applyAlignment="1">
      <alignment horizontal="center" vertical="center" wrapText="1"/>
    </xf>
    <xf numFmtId="0" fontId="156" fillId="0" borderId="9" xfId="6" applyFont="1" applyFill="1" applyBorder="1" applyAlignment="1">
      <alignment horizontal="center" vertical="center" wrapText="1"/>
    </xf>
    <xf numFmtId="0" fontId="156" fillId="0" borderId="15" xfId="6" applyFont="1" applyBorder="1" applyAlignment="1">
      <alignment horizontal="center" vertical="center" wrapText="1"/>
    </xf>
    <xf numFmtId="0" fontId="156" fillId="0" borderId="9" xfId="6" applyFont="1" applyBorder="1" applyAlignment="1">
      <alignment horizontal="center" vertical="center" wrapText="1"/>
    </xf>
    <xf numFmtId="0" fontId="163" fillId="0" borderId="0" xfId="6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/>
    </xf>
    <xf numFmtId="0" fontId="62" fillId="0" borderId="0" xfId="6" applyFont="1" applyBorder="1" applyAlignment="1">
      <alignment horizontal="center"/>
    </xf>
    <xf numFmtId="1" fontId="36" fillId="0" borderId="17" xfId="6" applyNumberFormat="1" applyFont="1" applyBorder="1" applyAlignment="1">
      <alignment horizontal="center" vertical="center"/>
    </xf>
    <xf numFmtId="1" fontId="36" fillId="0" borderId="24" xfId="6" applyNumberFormat="1" applyFont="1" applyBorder="1" applyAlignment="1">
      <alignment horizontal="center" vertical="center"/>
    </xf>
    <xf numFmtId="0" fontId="22" fillId="0" borderId="15" xfId="6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23" fillId="0" borderId="15" xfId="6" applyFont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212" fillId="2" borderId="17" xfId="0" applyFont="1" applyFill="1" applyBorder="1" applyAlignment="1">
      <alignment horizontal="center" vertical="center" wrapText="1"/>
    </xf>
    <xf numFmtId="0" fontId="212" fillId="2" borderId="41" xfId="0" applyFont="1" applyFill="1" applyBorder="1" applyAlignment="1">
      <alignment horizontal="center" vertical="center" wrapText="1"/>
    </xf>
    <xf numFmtId="0" fontId="212" fillId="2" borderId="2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84" fillId="0" borderId="17" xfId="0" applyFont="1" applyBorder="1" applyAlignment="1">
      <alignment horizontal="center" vertical="center" wrapText="1"/>
    </xf>
    <xf numFmtId="0" fontId="184" fillId="0" borderId="41" xfId="0" applyFont="1" applyBorder="1" applyAlignment="1">
      <alignment horizontal="center" vertical="center" wrapText="1"/>
    </xf>
    <xf numFmtId="0" fontId="184" fillId="0" borderId="24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66" fillId="0" borderId="17" xfId="0" applyFont="1" applyFill="1" applyBorder="1" applyAlignment="1">
      <alignment horizontal="center" vertical="center" wrapText="1"/>
    </xf>
    <xf numFmtId="0" fontId="166" fillId="0" borderId="41" xfId="0" applyFont="1" applyFill="1" applyBorder="1" applyAlignment="1">
      <alignment horizontal="center" vertical="center" wrapText="1"/>
    </xf>
    <xf numFmtId="0" fontId="166" fillId="0" borderId="2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166" fillId="0" borderId="17" xfId="0" applyFont="1" applyBorder="1" applyAlignment="1">
      <alignment horizontal="center" vertical="center"/>
    </xf>
    <xf numFmtId="0" fontId="166" fillId="0" borderId="41" xfId="0" applyFont="1" applyBorder="1" applyAlignment="1">
      <alignment horizontal="center" vertical="center"/>
    </xf>
    <xf numFmtId="0" fontId="166" fillId="0" borderId="24" xfId="0" applyFont="1" applyBorder="1" applyAlignment="1">
      <alignment horizontal="center" vertical="center"/>
    </xf>
    <xf numFmtId="0" fontId="166" fillId="0" borderId="17" xfId="0" applyFont="1" applyBorder="1" applyAlignment="1">
      <alignment horizontal="center" vertical="center" wrapText="1"/>
    </xf>
    <xf numFmtId="0" fontId="184" fillId="0" borderId="14" xfId="0" applyFont="1" applyBorder="1" applyAlignment="1">
      <alignment horizontal="center" vertical="center" wrapText="1"/>
    </xf>
    <xf numFmtId="0" fontId="184" fillId="0" borderId="0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153" fillId="0" borderId="5" xfId="0" applyFont="1" applyBorder="1" applyAlignment="1">
      <alignment horizontal="center" vertical="center" wrapText="1"/>
    </xf>
    <xf numFmtId="0" fontId="156" fillId="0" borderId="5" xfId="0" applyFont="1" applyBorder="1" applyAlignment="1">
      <alignment horizontal="center" vertical="center"/>
    </xf>
    <xf numFmtId="0" fontId="156" fillId="0" borderId="5" xfId="0" applyFont="1" applyFill="1" applyBorder="1" applyAlignment="1">
      <alignment horizontal="center" vertical="center"/>
    </xf>
    <xf numFmtId="0" fontId="181" fillId="0" borderId="15" xfId="0" applyFont="1" applyBorder="1" applyAlignment="1">
      <alignment horizontal="center" vertical="center" wrapText="1"/>
    </xf>
    <xf numFmtId="0" fontId="181" fillId="0" borderId="9" xfId="0" applyFont="1" applyBorder="1" applyAlignment="1">
      <alignment horizontal="center" vertical="center" wrapText="1"/>
    </xf>
    <xf numFmtId="0" fontId="171" fillId="0" borderId="15" xfId="0" applyFont="1" applyBorder="1" applyAlignment="1">
      <alignment horizontal="center" vertical="center" wrapText="1"/>
    </xf>
    <xf numFmtId="0" fontId="171" fillId="0" borderId="9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center" vertical="center"/>
    </xf>
    <xf numFmtId="0" fontId="156" fillId="0" borderId="41" xfId="0" applyFont="1" applyBorder="1" applyAlignment="1">
      <alignment horizontal="center" vertical="center"/>
    </xf>
    <xf numFmtId="0" fontId="156" fillId="0" borderId="24" xfId="0" applyFont="1" applyBorder="1" applyAlignment="1">
      <alignment horizontal="center" vertical="center"/>
    </xf>
    <xf numFmtId="0" fontId="153" fillId="0" borderId="0" xfId="0" applyFont="1" applyAlignment="1">
      <alignment horizontal="center" vertical="center"/>
    </xf>
    <xf numFmtId="0" fontId="166" fillId="0" borderId="41" xfId="0" applyFont="1" applyBorder="1" applyAlignment="1">
      <alignment horizontal="center" vertical="center" wrapText="1"/>
    </xf>
    <xf numFmtId="0" fontId="166" fillId="0" borderId="24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center" vertical="center" wrapText="1"/>
    </xf>
    <xf numFmtId="0" fontId="156" fillId="0" borderId="41" xfId="0" applyFont="1" applyBorder="1" applyAlignment="1">
      <alignment horizontal="center" vertical="center" wrapText="1"/>
    </xf>
    <xf numFmtId="0" fontId="156" fillId="0" borderId="24" xfId="0" applyFont="1" applyBorder="1" applyAlignment="1">
      <alignment horizontal="center" vertical="center" wrapText="1"/>
    </xf>
    <xf numFmtId="0" fontId="287" fillId="0" borderId="5" xfId="0" applyFont="1" applyBorder="1" applyAlignment="1">
      <alignment horizontal="center" vertical="center" wrapText="1"/>
    </xf>
    <xf numFmtId="0" fontId="182" fillId="0" borderId="17" xfId="0" applyFont="1" applyBorder="1" applyAlignment="1">
      <alignment horizontal="center" vertical="center" wrapText="1"/>
    </xf>
    <xf numFmtId="0" fontId="182" fillId="0" borderId="41" xfId="0" applyFont="1" applyBorder="1" applyAlignment="1">
      <alignment horizontal="center" vertical="center" wrapText="1"/>
    </xf>
    <xf numFmtId="0" fontId="182" fillId="0" borderId="2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66" fillId="0" borderId="17" xfId="0" applyFont="1" applyBorder="1" applyAlignment="1">
      <alignment vertical="center" wrapText="1"/>
    </xf>
    <xf numFmtId="0" fontId="166" fillId="0" borderId="41" xfId="0" applyFont="1" applyBorder="1" applyAlignment="1">
      <alignment vertical="center" wrapText="1"/>
    </xf>
    <xf numFmtId="0" fontId="166" fillId="0" borderId="24" xfId="0" applyFont="1" applyBorder="1" applyAlignment="1">
      <alignment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66" fillId="0" borderId="1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42" fillId="0" borderId="17" xfId="0" applyNumberFormat="1" applyFont="1" applyBorder="1" applyAlignment="1">
      <alignment horizontal="center" vertical="center" wrapText="1"/>
    </xf>
    <xf numFmtId="0" fontId="242" fillId="0" borderId="41" xfId="0" applyFont="1" applyBorder="1" applyAlignment="1">
      <alignment horizontal="center" vertical="center" wrapText="1"/>
    </xf>
    <xf numFmtId="0" fontId="242" fillId="0" borderId="2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156" fillId="0" borderId="1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/>
    </xf>
    <xf numFmtId="0" fontId="181" fillId="0" borderId="5" xfId="6" applyFont="1" applyBorder="1" applyAlignment="1">
      <alignment horizontal="center" vertical="center" wrapText="1"/>
    </xf>
    <xf numFmtId="0" fontId="167" fillId="0" borderId="5" xfId="6" applyFont="1" applyBorder="1" applyAlignment="1">
      <alignment horizontal="center" vertical="center" wrapText="1"/>
    </xf>
    <xf numFmtId="0" fontId="181" fillId="0" borderId="5" xfId="6" applyFont="1" applyBorder="1" applyAlignment="1">
      <alignment horizontal="center" vertical="center" wrapText="1" shrinkToFit="1"/>
    </xf>
    <xf numFmtId="0" fontId="196" fillId="0" borderId="0" xfId="6" applyFont="1" applyAlignment="1">
      <alignment horizontal="center"/>
    </xf>
    <xf numFmtId="0" fontId="195" fillId="0" borderId="0" xfId="6" applyFont="1" applyAlignment="1">
      <alignment horizontal="center"/>
    </xf>
    <xf numFmtId="0" fontId="288" fillId="0" borderId="0" xfId="6" applyFont="1" applyAlignment="1">
      <alignment horizontal="center"/>
    </xf>
    <xf numFmtId="0" fontId="163" fillId="0" borderId="0" xfId="6" applyFont="1" applyAlignment="1">
      <alignment horizontal="center"/>
    </xf>
    <xf numFmtId="0" fontId="167" fillId="0" borderId="17" xfId="6" applyFont="1" applyBorder="1" applyAlignment="1">
      <alignment horizontal="center" vertical="center"/>
    </xf>
    <xf numFmtId="0" fontId="167" fillId="0" borderId="24" xfId="6" applyFont="1" applyBorder="1" applyAlignment="1">
      <alignment horizontal="center" vertical="center"/>
    </xf>
    <xf numFmtId="0" fontId="181" fillId="0" borderId="0" xfId="6" applyFont="1" applyAlignment="1">
      <alignment horizontal="center"/>
    </xf>
    <xf numFmtId="0" fontId="195" fillId="0" borderId="27" xfId="6" applyFont="1" applyBorder="1" applyAlignment="1">
      <alignment horizontal="left"/>
    </xf>
    <xf numFmtId="0" fontId="246" fillId="0" borderId="5" xfId="6" applyFont="1" applyBorder="1" applyAlignment="1">
      <alignment horizontal="center" vertical="center" wrapText="1"/>
    </xf>
    <xf numFmtId="0" fontId="171" fillId="0" borderId="0" xfId="6" applyFont="1" applyBorder="1" applyAlignment="1">
      <alignment horizontal="center"/>
    </xf>
    <xf numFmtId="0" fontId="192" fillId="0" borderId="0" xfId="6" applyFont="1" applyBorder="1" applyAlignment="1">
      <alignment horizontal="center"/>
    </xf>
    <xf numFmtId="0" fontId="246" fillId="0" borderId="15" xfId="6" applyFont="1" applyBorder="1" applyAlignment="1">
      <alignment horizontal="center" vertical="center" wrapText="1"/>
    </xf>
    <xf numFmtId="0" fontId="246" fillId="0" borderId="9" xfId="6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289" fillId="0" borderId="5" xfId="6" applyFont="1" applyBorder="1" applyAlignment="1">
      <alignment horizontal="center" vertical="center" wrapText="1"/>
    </xf>
    <xf numFmtId="0" fontId="64" fillId="0" borderId="5" xfId="6" applyFont="1" applyBorder="1" applyAlignment="1">
      <alignment horizontal="center" vertical="center" wrapText="1"/>
    </xf>
    <xf numFmtId="0" fontId="290" fillId="0" borderId="5" xfId="6" applyFont="1" applyBorder="1" applyAlignment="1">
      <alignment horizontal="center" vertical="center" wrapText="1"/>
    </xf>
    <xf numFmtId="49" fontId="166" fillId="0" borderId="0" xfId="0" applyNumberFormat="1" applyFont="1" applyAlignment="1">
      <alignment horizontal="left" vertical="center"/>
    </xf>
    <xf numFmtId="0" fontId="163" fillId="0" borderId="27" xfId="6" applyFont="1" applyBorder="1" applyAlignment="1">
      <alignment horizontal="center" vertical="center" wrapText="1"/>
    </xf>
    <xf numFmtId="49" fontId="166" fillId="0" borderId="0" xfId="0" applyNumberFormat="1" applyFont="1" applyAlignment="1">
      <alignment horizontal="left" vertical="center" wrapText="1"/>
    </xf>
    <xf numFmtId="0" fontId="277" fillId="0" borderId="0" xfId="6" applyFont="1" applyBorder="1" applyAlignment="1">
      <alignment horizontal="center"/>
    </xf>
    <xf numFmtId="0" fontId="143" fillId="8" borderId="0" xfId="0" applyFont="1" applyFill="1" applyBorder="1" applyAlignment="1">
      <alignment horizontal="left" wrapText="1"/>
    </xf>
    <xf numFmtId="0" fontId="180" fillId="0" borderId="5" xfId="6" applyFont="1" applyBorder="1" applyAlignment="1">
      <alignment horizontal="center" vertical="center" wrapText="1"/>
    </xf>
    <xf numFmtId="0" fontId="291" fillId="0" borderId="5" xfId="6" applyFont="1" applyBorder="1" applyAlignment="1">
      <alignment horizontal="center" vertical="center" wrapText="1"/>
    </xf>
    <xf numFmtId="0" fontId="274" fillId="0" borderId="0" xfId="6" applyFont="1" applyAlignment="1">
      <alignment horizontal="left" wrapText="1"/>
    </xf>
    <xf numFmtId="49" fontId="146" fillId="0" borderId="0" xfId="0" applyNumberFormat="1" applyFont="1" applyAlignment="1">
      <alignment horizontal="left" vertical="center"/>
    </xf>
    <xf numFmtId="49" fontId="14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72" fillId="0" borderId="8" xfId="0" applyFont="1" applyBorder="1" applyAlignment="1">
      <alignment horizontal="center" vertical="center" wrapText="1"/>
    </xf>
    <xf numFmtId="0" fontId="17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30" fillId="0" borderId="15" xfId="0" applyFont="1" applyBorder="1" applyAlignment="1">
      <alignment horizontal="center" vertical="center" wrapText="1"/>
    </xf>
    <xf numFmtId="0" fontId="230" fillId="0" borderId="8" xfId="0" applyFont="1" applyBorder="1" applyAlignment="1">
      <alignment horizontal="center" vertical="center" wrapText="1"/>
    </xf>
    <xf numFmtId="0" fontId="230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 vertical="center" wrapText="1"/>
    </xf>
    <xf numFmtId="167" fontId="48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66" fillId="0" borderId="8" xfId="0" applyFont="1" applyBorder="1" applyAlignment="1">
      <alignment horizontal="center" vertical="center" wrapText="1"/>
    </xf>
    <xf numFmtId="0" fontId="166" fillId="0" borderId="5" xfId="0" applyFont="1" applyBorder="1" applyAlignment="1">
      <alignment horizontal="center" vertical="center" wrapText="1"/>
    </xf>
    <xf numFmtId="0" fontId="166" fillId="0" borderId="32" xfId="0" applyFont="1" applyBorder="1" applyAlignment="1">
      <alignment horizontal="center" vertical="center" wrapText="1"/>
    </xf>
    <xf numFmtId="0" fontId="166" fillId="0" borderId="30" xfId="0" applyFont="1" applyBorder="1" applyAlignment="1">
      <alignment horizontal="center" vertical="center" wrapText="1"/>
    </xf>
    <xf numFmtId="0" fontId="166" fillId="0" borderId="44" xfId="0" applyFont="1" applyBorder="1" applyAlignment="1">
      <alignment horizontal="center" vertical="center" wrapText="1"/>
    </xf>
    <xf numFmtId="0" fontId="166" fillId="0" borderId="31" xfId="0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9" fillId="0" borderId="15" xfId="0" applyFont="1" applyBorder="1" applyAlignment="1">
      <alignment horizontal="center" vertical="center" wrapText="1"/>
    </xf>
    <xf numFmtId="0" fontId="199" fillId="0" borderId="8" xfId="0" applyFont="1" applyBorder="1" applyAlignment="1">
      <alignment horizontal="center" vertical="center" wrapText="1"/>
    </xf>
    <xf numFmtId="0" fontId="199" fillId="0" borderId="9" xfId="0" applyFont="1" applyBorder="1" applyAlignment="1">
      <alignment horizontal="center" vertical="center" wrapText="1"/>
    </xf>
    <xf numFmtId="49" fontId="292" fillId="0" borderId="0" xfId="0" applyNumberFormat="1" applyFont="1" applyAlignment="1">
      <alignment horizontal="left"/>
    </xf>
    <xf numFmtId="0" fontId="166" fillId="0" borderId="15" xfId="0" applyFont="1" applyBorder="1" applyAlignment="1">
      <alignment horizontal="center" vertical="center" wrapText="1"/>
    </xf>
    <xf numFmtId="0" fontId="166" fillId="0" borderId="9" xfId="0" applyFont="1" applyBorder="1" applyAlignment="1">
      <alignment horizontal="center" vertical="center" wrapText="1"/>
    </xf>
    <xf numFmtId="0" fontId="162" fillId="0" borderId="0" xfId="0" applyFont="1" applyAlignment="1">
      <alignment horizontal="center"/>
    </xf>
    <xf numFmtId="167" fontId="5" fillId="0" borderId="0" xfId="1" applyNumberFormat="1" applyFont="1" applyAlignment="1">
      <alignment horizontal="center"/>
    </xf>
    <xf numFmtId="0" fontId="166" fillId="0" borderId="30" xfId="0" applyFont="1" applyBorder="1" applyAlignment="1">
      <alignment horizontal="center" vertical="center"/>
    </xf>
    <xf numFmtId="0" fontId="166" fillId="0" borderId="44" xfId="0" applyFont="1" applyBorder="1" applyAlignment="1">
      <alignment horizontal="center" vertical="center"/>
    </xf>
    <xf numFmtId="0" fontId="166" fillId="0" borderId="31" xfId="0" applyFont="1" applyBorder="1" applyAlignment="1">
      <alignment horizontal="center" vertical="center"/>
    </xf>
    <xf numFmtId="0" fontId="163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99" fillId="0" borderId="7" xfId="0" applyFont="1" applyBorder="1" applyAlignment="1">
      <alignment horizontal="center" vertical="center" wrapText="1"/>
    </xf>
    <xf numFmtId="0" fontId="199" fillId="0" borderId="0" xfId="0" applyFont="1" applyBorder="1" applyAlignment="1">
      <alignment horizontal="center" vertical="center" wrapText="1"/>
    </xf>
    <xf numFmtId="0" fontId="199" fillId="0" borderId="27" xfId="0" applyFont="1" applyBorder="1" applyAlignment="1">
      <alignment horizontal="center" vertical="center" wrapText="1"/>
    </xf>
    <xf numFmtId="0" fontId="278" fillId="0" borderId="0" xfId="0" applyFont="1" applyFill="1" applyAlignment="1">
      <alignment horizontal="center"/>
    </xf>
    <xf numFmtId="0" fontId="222" fillId="0" borderId="0" xfId="0" applyFont="1" applyFill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156" fillId="0" borderId="5" xfId="0" applyFont="1" applyBorder="1" applyAlignment="1">
      <alignment horizontal="center" vertical="center" wrapText="1"/>
    </xf>
    <xf numFmtId="0" fontId="152" fillId="0" borderId="5" xfId="0" applyFont="1" applyBorder="1" applyAlignment="1">
      <alignment horizontal="center" vertical="center" wrapText="1"/>
    </xf>
    <xf numFmtId="0" fontId="156" fillId="0" borderId="1" xfId="0" applyFont="1" applyBorder="1" applyAlignment="1">
      <alignment horizontal="center" vertical="center" wrapText="1"/>
    </xf>
    <xf numFmtId="0" fontId="156" fillId="0" borderId="2" xfId="0" applyFont="1" applyBorder="1" applyAlignment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52" fillId="0" borderId="5" xfId="0" applyFont="1" applyFill="1" applyBorder="1" applyAlignment="1">
      <alignment horizontal="center" vertical="center" wrapText="1"/>
    </xf>
    <xf numFmtId="0" fontId="279" fillId="0" borderId="0" xfId="0" applyFont="1" applyAlignment="1">
      <alignment horizontal="center"/>
    </xf>
    <xf numFmtId="0" fontId="16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156" fillId="0" borderId="0" xfId="0" applyFont="1" applyAlignment="1">
      <alignment horizontal="left"/>
    </xf>
    <xf numFmtId="0" fontId="156" fillId="0" borderId="15" xfId="0" applyFont="1" applyBorder="1" applyAlignment="1">
      <alignment horizontal="center" vertical="center" wrapText="1"/>
    </xf>
    <xf numFmtId="0" fontId="156" fillId="0" borderId="9" xfId="0" applyFont="1" applyBorder="1" applyAlignment="1">
      <alignment horizontal="center" vertical="center" wrapText="1"/>
    </xf>
    <xf numFmtId="0" fontId="163" fillId="0" borderId="17" xfId="0" applyFont="1" applyBorder="1" applyAlignment="1">
      <alignment horizontal="center" vertical="center"/>
    </xf>
    <xf numFmtId="0" fontId="163" fillId="0" borderId="24" xfId="0" applyFont="1" applyBorder="1" applyAlignment="1">
      <alignment horizontal="center" vertical="center"/>
    </xf>
    <xf numFmtId="0" fontId="163" fillId="0" borderId="0" xfId="0" applyFont="1" applyBorder="1" applyAlignment="1">
      <alignment horizontal="center" vertical="center" wrapText="1"/>
    </xf>
    <xf numFmtId="0" fontId="171" fillId="0" borderId="8" xfId="0" applyFont="1" applyBorder="1" applyAlignment="1">
      <alignment horizontal="center" vertical="center" wrapText="1"/>
    </xf>
    <xf numFmtId="0" fontId="183" fillId="0" borderId="15" xfId="0" applyFont="1" applyBorder="1" applyAlignment="1">
      <alignment horizontal="center" vertical="center" wrapText="1"/>
    </xf>
    <xf numFmtId="0" fontId="183" fillId="0" borderId="8" xfId="0" applyFont="1" applyBorder="1" applyAlignment="1">
      <alignment horizontal="center" vertical="center" wrapText="1"/>
    </xf>
    <xf numFmtId="0" fontId="183" fillId="0" borderId="9" xfId="0" applyFont="1" applyBorder="1" applyAlignment="1">
      <alignment horizontal="center" vertical="center" wrapText="1"/>
    </xf>
    <xf numFmtId="0" fontId="156" fillId="0" borderId="44" xfId="0" applyFont="1" applyBorder="1" applyAlignment="1">
      <alignment horizontal="center" vertical="center" wrapText="1"/>
    </xf>
    <xf numFmtId="0" fontId="156" fillId="0" borderId="27" xfId="0" applyFont="1" applyBorder="1" applyAlignment="1">
      <alignment horizontal="center" vertical="center" wrapText="1"/>
    </xf>
    <xf numFmtId="0" fontId="156" fillId="0" borderId="31" xfId="0" applyFont="1" applyBorder="1" applyAlignment="1">
      <alignment horizontal="center" vertical="center" wrapText="1"/>
    </xf>
    <xf numFmtId="0" fontId="240" fillId="0" borderId="15" xfId="0" applyFont="1" applyBorder="1" applyAlignment="1">
      <alignment horizontal="center" vertical="center" wrapText="1"/>
    </xf>
    <xf numFmtId="0" fontId="240" fillId="0" borderId="9" xfId="0" applyFont="1" applyBorder="1" applyAlignment="1">
      <alignment horizontal="center" vertical="center" wrapText="1"/>
    </xf>
    <xf numFmtId="0" fontId="277" fillId="0" borderId="15" xfId="0" applyFont="1" applyFill="1" applyBorder="1" applyAlignment="1">
      <alignment horizontal="center" vertical="center" wrapText="1"/>
    </xf>
    <xf numFmtId="0" fontId="277" fillId="0" borderId="8" xfId="0" applyFont="1" applyFill="1" applyBorder="1" applyAlignment="1">
      <alignment horizontal="center" vertical="center" wrapText="1"/>
    </xf>
    <xf numFmtId="0" fontId="277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163" fillId="0" borderId="17" xfId="0" applyFont="1" applyBorder="1" applyAlignment="1">
      <alignment horizontal="center" vertical="center" wrapText="1"/>
    </xf>
    <xf numFmtId="0" fontId="163" fillId="0" borderId="24" xfId="0" applyFont="1" applyBorder="1" applyAlignment="1">
      <alignment horizontal="center" vertical="center" wrapText="1"/>
    </xf>
    <xf numFmtId="0" fontId="197" fillId="0" borderId="0" xfId="0" applyFont="1" applyAlignment="1">
      <alignment horizontal="center" vertical="center"/>
    </xf>
    <xf numFmtId="0" fontId="293" fillId="0" borderId="0" xfId="0" applyFont="1" applyAlignment="1">
      <alignment horizontal="center" vertical="center"/>
    </xf>
    <xf numFmtId="0" fontId="153" fillId="0" borderId="15" xfId="0" applyFont="1" applyBorder="1" applyAlignment="1">
      <alignment horizontal="center" vertical="center" wrapText="1"/>
    </xf>
    <xf numFmtId="0" fontId="153" fillId="0" borderId="9" xfId="0" applyFont="1" applyBorder="1" applyAlignment="1">
      <alignment horizontal="center" vertical="center" wrapText="1"/>
    </xf>
    <xf numFmtId="0" fontId="153" fillId="0" borderId="17" xfId="0" applyFont="1" applyBorder="1" applyAlignment="1">
      <alignment horizontal="center" vertical="center"/>
    </xf>
    <xf numFmtId="0" fontId="153" fillId="0" borderId="41" xfId="0" applyFont="1" applyBorder="1" applyAlignment="1">
      <alignment horizontal="center" vertical="center"/>
    </xf>
    <xf numFmtId="0" fontId="153" fillId="0" borderId="24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/>
    </xf>
    <xf numFmtId="0" fontId="163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9" fillId="5" borderId="23" xfId="0" applyFont="1" applyFill="1" applyBorder="1" applyAlignment="1">
      <alignment horizontal="center"/>
    </xf>
    <xf numFmtId="0" fontId="269" fillId="5" borderId="36" xfId="0" applyFont="1" applyFill="1" applyBorder="1" applyAlignment="1">
      <alignment horizontal="center"/>
    </xf>
    <xf numFmtId="0" fontId="269" fillId="5" borderId="26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303" fillId="0" borderId="0" xfId="0" applyFont="1"/>
    <xf numFmtId="0" fontId="142" fillId="0" borderId="0" xfId="0" applyFont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2" xfId="4" xr:uid="{00000000-0005-0000-0000-000004000000}"/>
    <cellStyle name="Normal 3" xfId="5" xr:uid="{00000000-0005-0000-0000-000005000000}"/>
    <cellStyle name="Normal_Sheet1" xfId="6" xr:uid="{00000000-0005-0000-0000-000006000000}"/>
    <cellStyle name="Normal_Sheet2" xfId="7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3" name="Line 1">
          <a:extLst>
            <a:ext uri="{FF2B5EF4-FFF2-40B4-BE49-F238E27FC236}">
              <a16:creationId xmlns:a16="http://schemas.microsoft.com/office/drawing/2014/main" id="{00000000-0008-0000-0300-00002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4" name="Line 2">
          <a:extLst>
            <a:ext uri="{FF2B5EF4-FFF2-40B4-BE49-F238E27FC236}">
              <a16:creationId xmlns:a16="http://schemas.microsoft.com/office/drawing/2014/main" id="{00000000-0008-0000-0300-00002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5" name="Line 3">
          <a:extLst>
            <a:ext uri="{FF2B5EF4-FFF2-40B4-BE49-F238E27FC236}">
              <a16:creationId xmlns:a16="http://schemas.microsoft.com/office/drawing/2014/main" id="{00000000-0008-0000-0300-00002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6" name="Line 1">
          <a:extLst>
            <a:ext uri="{FF2B5EF4-FFF2-40B4-BE49-F238E27FC236}">
              <a16:creationId xmlns:a16="http://schemas.microsoft.com/office/drawing/2014/main" id="{00000000-0008-0000-0300-00002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47" name="Line 1">
          <a:extLst>
            <a:ext uri="{FF2B5EF4-FFF2-40B4-BE49-F238E27FC236}">
              <a16:creationId xmlns:a16="http://schemas.microsoft.com/office/drawing/2014/main" id="{00000000-0008-0000-0300-00002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8" name="Line 2">
          <a:extLst>
            <a:ext uri="{FF2B5EF4-FFF2-40B4-BE49-F238E27FC236}">
              <a16:creationId xmlns:a16="http://schemas.microsoft.com/office/drawing/2014/main" id="{00000000-0008-0000-0300-00002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49" name="Line 3">
          <a:extLst>
            <a:ext uri="{FF2B5EF4-FFF2-40B4-BE49-F238E27FC236}">
              <a16:creationId xmlns:a16="http://schemas.microsoft.com/office/drawing/2014/main" id="{00000000-0008-0000-0300-00002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0" name="Line 1">
          <a:extLst>
            <a:ext uri="{FF2B5EF4-FFF2-40B4-BE49-F238E27FC236}">
              <a16:creationId xmlns:a16="http://schemas.microsoft.com/office/drawing/2014/main" id="{00000000-0008-0000-0300-00002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51" name="Line 1">
          <a:extLst>
            <a:ext uri="{FF2B5EF4-FFF2-40B4-BE49-F238E27FC236}">
              <a16:creationId xmlns:a16="http://schemas.microsoft.com/office/drawing/2014/main" id="{00000000-0008-0000-0300-00002F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2" name="Line 2">
          <a:extLst>
            <a:ext uri="{FF2B5EF4-FFF2-40B4-BE49-F238E27FC236}">
              <a16:creationId xmlns:a16="http://schemas.microsoft.com/office/drawing/2014/main" id="{00000000-0008-0000-0300-00003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3" name="Line 3">
          <a:extLst>
            <a:ext uri="{FF2B5EF4-FFF2-40B4-BE49-F238E27FC236}">
              <a16:creationId xmlns:a16="http://schemas.microsoft.com/office/drawing/2014/main" id="{00000000-0008-0000-0300-00003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4" name="Line 1">
          <a:extLst>
            <a:ext uri="{FF2B5EF4-FFF2-40B4-BE49-F238E27FC236}">
              <a16:creationId xmlns:a16="http://schemas.microsoft.com/office/drawing/2014/main" id="{00000000-0008-0000-0300-00003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5" name="Line 2">
          <a:extLst>
            <a:ext uri="{FF2B5EF4-FFF2-40B4-BE49-F238E27FC236}">
              <a16:creationId xmlns:a16="http://schemas.microsoft.com/office/drawing/2014/main" id="{00000000-0008-0000-0300-00003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6" name="Line 3">
          <a:extLst>
            <a:ext uri="{FF2B5EF4-FFF2-40B4-BE49-F238E27FC236}">
              <a16:creationId xmlns:a16="http://schemas.microsoft.com/office/drawing/2014/main" id="{00000000-0008-0000-0300-00003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7" name="Line 1">
          <a:extLst>
            <a:ext uri="{FF2B5EF4-FFF2-40B4-BE49-F238E27FC236}">
              <a16:creationId xmlns:a16="http://schemas.microsoft.com/office/drawing/2014/main" id="{00000000-0008-0000-0300-00003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58" name="Line 1">
          <a:extLst>
            <a:ext uri="{FF2B5EF4-FFF2-40B4-BE49-F238E27FC236}">
              <a16:creationId xmlns:a16="http://schemas.microsoft.com/office/drawing/2014/main" id="{00000000-0008-0000-0300-00003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59" name="Line 2">
          <a:extLst>
            <a:ext uri="{FF2B5EF4-FFF2-40B4-BE49-F238E27FC236}">
              <a16:creationId xmlns:a16="http://schemas.microsoft.com/office/drawing/2014/main" id="{00000000-0008-0000-0300-00003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0" name="Line 3">
          <a:extLst>
            <a:ext uri="{FF2B5EF4-FFF2-40B4-BE49-F238E27FC236}">
              <a16:creationId xmlns:a16="http://schemas.microsoft.com/office/drawing/2014/main" id="{00000000-0008-0000-0300-00003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1" name="Line 1">
          <a:extLst>
            <a:ext uri="{FF2B5EF4-FFF2-40B4-BE49-F238E27FC236}">
              <a16:creationId xmlns:a16="http://schemas.microsoft.com/office/drawing/2014/main" id="{00000000-0008-0000-0300-00003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2" name="Line 2">
          <a:extLst>
            <a:ext uri="{FF2B5EF4-FFF2-40B4-BE49-F238E27FC236}">
              <a16:creationId xmlns:a16="http://schemas.microsoft.com/office/drawing/2014/main" id="{00000000-0008-0000-0300-00003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3" name="Line 3">
          <a:extLst>
            <a:ext uri="{FF2B5EF4-FFF2-40B4-BE49-F238E27FC236}">
              <a16:creationId xmlns:a16="http://schemas.microsoft.com/office/drawing/2014/main" id="{00000000-0008-0000-0300-00003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4" name="Line 1">
          <a:extLst>
            <a:ext uri="{FF2B5EF4-FFF2-40B4-BE49-F238E27FC236}">
              <a16:creationId xmlns:a16="http://schemas.microsoft.com/office/drawing/2014/main" id="{00000000-0008-0000-0300-00003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5" name="Line 2">
          <a:extLst>
            <a:ext uri="{FF2B5EF4-FFF2-40B4-BE49-F238E27FC236}">
              <a16:creationId xmlns:a16="http://schemas.microsoft.com/office/drawing/2014/main" id="{00000000-0008-0000-0300-00003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6" name="Line 3">
          <a:extLst>
            <a:ext uri="{FF2B5EF4-FFF2-40B4-BE49-F238E27FC236}">
              <a16:creationId xmlns:a16="http://schemas.microsoft.com/office/drawing/2014/main" id="{00000000-0008-0000-0300-00003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7" name="Line 1">
          <a:extLst>
            <a:ext uri="{FF2B5EF4-FFF2-40B4-BE49-F238E27FC236}">
              <a16:creationId xmlns:a16="http://schemas.microsoft.com/office/drawing/2014/main" id="{00000000-0008-0000-0300-00003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8" name="Line 2">
          <a:extLst>
            <a:ext uri="{FF2B5EF4-FFF2-40B4-BE49-F238E27FC236}">
              <a16:creationId xmlns:a16="http://schemas.microsoft.com/office/drawing/2014/main" id="{00000000-0008-0000-0300-00004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69" name="Line 3">
          <a:extLst>
            <a:ext uri="{FF2B5EF4-FFF2-40B4-BE49-F238E27FC236}">
              <a16:creationId xmlns:a16="http://schemas.microsoft.com/office/drawing/2014/main" id="{00000000-0008-0000-0300-00004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0" name="Line 1">
          <a:extLst>
            <a:ext uri="{FF2B5EF4-FFF2-40B4-BE49-F238E27FC236}">
              <a16:creationId xmlns:a16="http://schemas.microsoft.com/office/drawing/2014/main" id="{00000000-0008-0000-0300-00004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1" name="Line 1">
          <a:extLst>
            <a:ext uri="{FF2B5EF4-FFF2-40B4-BE49-F238E27FC236}">
              <a16:creationId xmlns:a16="http://schemas.microsoft.com/office/drawing/2014/main" id="{00000000-0008-0000-0300-00004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2" name="Line 1">
          <a:extLst>
            <a:ext uri="{FF2B5EF4-FFF2-40B4-BE49-F238E27FC236}">
              <a16:creationId xmlns:a16="http://schemas.microsoft.com/office/drawing/2014/main" id="{00000000-0008-0000-0300-00004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73" name="Line 1">
          <a:extLst>
            <a:ext uri="{FF2B5EF4-FFF2-40B4-BE49-F238E27FC236}">
              <a16:creationId xmlns:a16="http://schemas.microsoft.com/office/drawing/2014/main" id="{00000000-0008-0000-0300-00004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4" name="Line 2">
          <a:extLst>
            <a:ext uri="{FF2B5EF4-FFF2-40B4-BE49-F238E27FC236}">
              <a16:creationId xmlns:a16="http://schemas.microsoft.com/office/drawing/2014/main" id="{00000000-0008-0000-0300-00004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5" name="Line 3">
          <a:extLst>
            <a:ext uri="{FF2B5EF4-FFF2-40B4-BE49-F238E27FC236}">
              <a16:creationId xmlns:a16="http://schemas.microsoft.com/office/drawing/2014/main" id="{00000000-0008-0000-0300-00004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6" name="Line 1">
          <a:extLst>
            <a:ext uri="{FF2B5EF4-FFF2-40B4-BE49-F238E27FC236}">
              <a16:creationId xmlns:a16="http://schemas.microsoft.com/office/drawing/2014/main" id="{00000000-0008-0000-0300-00004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7" name="Line 2">
          <a:extLst>
            <a:ext uri="{FF2B5EF4-FFF2-40B4-BE49-F238E27FC236}">
              <a16:creationId xmlns:a16="http://schemas.microsoft.com/office/drawing/2014/main" id="{00000000-0008-0000-0300-00004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8" name="Line 3">
          <a:extLst>
            <a:ext uri="{FF2B5EF4-FFF2-40B4-BE49-F238E27FC236}">
              <a16:creationId xmlns:a16="http://schemas.microsoft.com/office/drawing/2014/main" id="{00000000-0008-0000-0300-00004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79" name="Line 1">
          <a:extLst>
            <a:ext uri="{FF2B5EF4-FFF2-40B4-BE49-F238E27FC236}">
              <a16:creationId xmlns:a16="http://schemas.microsoft.com/office/drawing/2014/main" id="{00000000-0008-0000-0300-00004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0" name="Line 2">
          <a:extLst>
            <a:ext uri="{FF2B5EF4-FFF2-40B4-BE49-F238E27FC236}">
              <a16:creationId xmlns:a16="http://schemas.microsoft.com/office/drawing/2014/main" id="{00000000-0008-0000-0300-00004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1" name="Line 3">
          <a:extLst>
            <a:ext uri="{FF2B5EF4-FFF2-40B4-BE49-F238E27FC236}">
              <a16:creationId xmlns:a16="http://schemas.microsoft.com/office/drawing/2014/main" id="{00000000-0008-0000-0300-00004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2" name="Line 1">
          <a:extLst>
            <a:ext uri="{FF2B5EF4-FFF2-40B4-BE49-F238E27FC236}">
              <a16:creationId xmlns:a16="http://schemas.microsoft.com/office/drawing/2014/main" id="{00000000-0008-0000-0300-00004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3" name="Line 2">
          <a:extLst>
            <a:ext uri="{FF2B5EF4-FFF2-40B4-BE49-F238E27FC236}">
              <a16:creationId xmlns:a16="http://schemas.microsoft.com/office/drawing/2014/main" id="{00000000-0008-0000-0300-00004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4" name="Line 3">
          <a:extLst>
            <a:ext uri="{FF2B5EF4-FFF2-40B4-BE49-F238E27FC236}">
              <a16:creationId xmlns:a16="http://schemas.microsoft.com/office/drawing/2014/main" id="{00000000-0008-0000-0300-00005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5" name="Line 1">
          <a:extLst>
            <a:ext uri="{FF2B5EF4-FFF2-40B4-BE49-F238E27FC236}">
              <a16:creationId xmlns:a16="http://schemas.microsoft.com/office/drawing/2014/main" id="{00000000-0008-0000-0300-00005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86" name="Line 1">
          <a:extLst>
            <a:ext uri="{FF2B5EF4-FFF2-40B4-BE49-F238E27FC236}">
              <a16:creationId xmlns:a16="http://schemas.microsoft.com/office/drawing/2014/main" id="{00000000-0008-0000-0300-00005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7" name="Line 2">
          <a:extLst>
            <a:ext uri="{FF2B5EF4-FFF2-40B4-BE49-F238E27FC236}">
              <a16:creationId xmlns:a16="http://schemas.microsoft.com/office/drawing/2014/main" id="{00000000-0008-0000-0300-00005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8" name="Line 3">
          <a:extLst>
            <a:ext uri="{FF2B5EF4-FFF2-40B4-BE49-F238E27FC236}">
              <a16:creationId xmlns:a16="http://schemas.microsoft.com/office/drawing/2014/main" id="{00000000-0008-0000-0300-00005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89" name="Line 1">
          <a:extLst>
            <a:ext uri="{FF2B5EF4-FFF2-40B4-BE49-F238E27FC236}">
              <a16:creationId xmlns:a16="http://schemas.microsoft.com/office/drawing/2014/main" id="{00000000-0008-0000-0300-00005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0" name="Line 2">
          <a:extLst>
            <a:ext uri="{FF2B5EF4-FFF2-40B4-BE49-F238E27FC236}">
              <a16:creationId xmlns:a16="http://schemas.microsoft.com/office/drawing/2014/main" id="{00000000-0008-0000-0300-00005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1" name="Line 1">
          <a:extLst>
            <a:ext uri="{FF2B5EF4-FFF2-40B4-BE49-F238E27FC236}">
              <a16:creationId xmlns:a16="http://schemas.microsoft.com/office/drawing/2014/main" id="{00000000-0008-0000-0300-00005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2" name="Line 1">
          <a:extLst>
            <a:ext uri="{FF2B5EF4-FFF2-40B4-BE49-F238E27FC236}">
              <a16:creationId xmlns:a16="http://schemas.microsoft.com/office/drawing/2014/main" id="{00000000-0008-0000-0300-00005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793" name="Line 1">
          <a:extLst>
            <a:ext uri="{FF2B5EF4-FFF2-40B4-BE49-F238E27FC236}">
              <a16:creationId xmlns:a16="http://schemas.microsoft.com/office/drawing/2014/main" id="{00000000-0008-0000-0300-00005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4" name="Line 1">
          <a:extLst>
            <a:ext uri="{FF2B5EF4-FFF2-40B4-BE49-F238E27FC236}">
              <a16:creationId xmlns:a16="http://schemas.microsoft.com/office/drawing/2014/main" id="{00000000-0008-0000-0300-00005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5" name="Line 2">
          <a:extLst>
            <a:ext uri="{FF2B5EF4-FFF2-40B4-BE49-F238E27FC236}">
              <a16:creationId xmlns:a16="http://schemas.microsoft.com/office/drawing/2014/main" id="{00000000-0008-0000-0300-00005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6" name="Line 3">
          <a:extLst>
            <a:ext uri="{FF2B5EF4-FFF2-40B4-BE49-F238E27FC236}">
              <a16:creationId xmlns:a16="http://schemas.microsoft.com/office/drawing/2014/main" id="{00000000-0008-0000-0300-00005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7" name="Line 1">
          <a:extLst>
            <a:ext uri="{FF2B5EF4-FFF2-40B4-BE49-F238E27FC236}">
              <a16:creationId xmlns:a16="http://schemas.microsoft.com/office/drawing/2014/main" id="{00000000-0008-0000-0300-00005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798" name="Line 1">
          <a:extLst>
            <a:ext uri="{FF2B5EF4-FFF2-40B4-BE49-F238E27FC236}">
              <a16:creationId xmlns:a16="http://schemas.microsoft.com/office/drawing/2014/main" id="{00000000-0008-0000-0300-00005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799" name="Line 2">
          <a:extLst>
            <a:ext uri="{FF2B5EF4-FFF2-40B4-BE49-F238E27FC236}">
              <a16:creationId xmlns:a16="http://schemas.microsoft.com/office/drawing/2014/main" id="{00000000-0008-0000-0300-00005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0" name="Line 3">
          <a:extLst>
            <a:ext uri="{FF2B5EF4-FFF2-40B4-BE49-F238E27FC236}">
              <a16:creationId xmlns:a16="http://schemas.microsoft.com/office/drawing/2014/main" id="{00000000-0008-0000-0300-00006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1" name="Line 1">
          <a:extLst>
            <a:ext uri="{FF2B5EF4-FFF2-40B4-BE49-F238E27FC236}">
              <a16:creationId xmlns:a16="http://schemas.microsoft.com/office/drawing/2014/main" id="{00000000-0008-0000-0300-00006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02" name="Line 1">
          <a:extLst>
            <a:ext uri="{FF2B5EF4-FFF2-40B4-BE49-F238E27FC236}">
              <a16:creationId xmlns:a16="http://schemas.microsoft.com/office/drawing/2014/main" id="{00000000-0008-0000-0300-000062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3" name="Line 2">
          <a:extLst>
            <a:ext uri="{FF2B5EF4-FFF2-40B4-BE49-F238E27FC236}">
              <a16:creationId xmlns:a16="http://schemas.microsoft.com/office/drawing/2014/main" id="{00000000-0008-0000-0300-00006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4" name="Line 3">
          <a:extLst>
            <a:ext uri="{FF2B5EF4-FFF2-40B4-BE49-F238E27FC236}">
              <a16:creationId xmlns:a16="http://schemas.microsoft.com/office/drawing/2014/main" id="{00000000-0008-0000-0300-00006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5" name="Line 1">
          <a:extLst>
            <a:ext uri="{FF2B5EF4-FFF2-40B4-BE49-F238E27FC236}">
              <a16:creationId xmlns:a16="http://schemas.microsoft.com/office/drawing/2014/main" id="{00000000-0008-0000-0300-00006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6" name="Line 2">
          <a:extLst>
            <a:ext uri="{FF2B5EF4-FFF2-40B4-BE49-F238E27FC236}">
              <a16:creationId xmlns:a16="http://schemas.microsoft.com/office/drawing/2014/main" id="{00000000-0008-0000-0300-00006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7" name="Line 3">
          <a:extLst>
            <a:ext uri="{FF2B5EF4-FFF2-40B4-BE49-F238E27FC236}">
              <a16:creationId xmlns:a16="http://schemas.microsoft.com/office/drawing/2014/main" id="{00000000-0008-0000-0300-00006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08" name="Line 1">
          <a:extLst>
            <a:ext uri="{FF2B5EF4-FFF2-40B4-BE49-F238E27FC236}">
              <a16:creationId xmlns:a16="http://schemas.microsoft.com/office/drawing/2014/main" id="{00000000-0008-0000-0300-00006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09" name="Line 1">
          <a:extLst>
            <a:ext uri="{FF2B5EF4-FFF2-40B4-BE49-F238E27FC236}">
              <a16:creationId xmlns:a16="http://schemas.microsoft.com/office/drawing/2014/main" id="{00000000-0008-0000-0300-000069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0" name="Line 2">
          <a:extLst>
            <a:ext uri="{FF2B5EF4-FFF2-40B4-BE49-F238E27FC236}">
              <a16:creationId xmlns:a16="http://schemas.microsoft.com/office/drawing/2014/main" id="{00000000-0008-0000-0300-00006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1" name="Line 3">
          <a:extLst>
            <a:ext uri="{FF2B5EF4-FFF2-40B4-BE49-F238E27FC236}">
              <a16:creationId xmlns:a16="http://schemas.microsoft.com/office/drawing/2014/main" id="{00000000-0008-0000-0300-00006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2" name="Line 1">
          <a:extLst>
            <a:ext uri="{FF2B5EF4-FFF2-40B4-BE49-F238E27FC236}">
              <a16:creationId xmlns:a16="http://schemas.microsoft.com/office/drawing/2014/main" id="{00000000-0008-0000-0300-00006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3" name="Line 2">
          <a:extLst>
            <a:ext uri="{FF2B5EF4-FFF2-40B4-BE49-F238E27FC236}">
              <a16:creationId xmlns:a16="http://schemas.microsoft.com/office/drawing/2014/main" id="{00000000-0008-0000-0300-00006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4" name="Line 3">
          <a:extLst>
            <a:ext uri="{FF2B5EF4-FFF2-40B4-BE49-F238E27FC236}">
              <a16:creationId xmlns:a16="http://schemas.microsoft.com/office/drawing/2014/main" id="{00000000-0008-0000-0300-00006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5" name="Line 1">
          <a:extLst>
            <a:ext uri="{FF2B5EF4-FFF2-40B4-BE49-F238E27FC236}">
              <a16:creationId xmlns:a16="http://schemas.microsoft.com/office/drawing/2014/main" id="{00000000-0008-0000-0300-00006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6" name="Line 2">
          <a:extLst>
            <a:ext uri="{FF2B5EF4-FFF2-40B4-BE49-F238E27FC236}">
              <a16:creationId xmlns:a16="http://schemas.microsoft.com/office/drawing/2014/main" id="{00000000-0008-0000-0300-00007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7" name="Line 3">
          <a:extLst>
            <a:ext uri="{FF2B5EF4-FFF2-40B4-BE49-F238E27FC236}">
              <a16:creationId xmlns:a16="http://schemas.microsoft.com/office/drawing/2014/main" id="{00000000-0008-0000-0300-00007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8" name="Line 1">
          <a:extLst>
            <a:ext uri="{FF2B5EF4-FFF2-40B4-BE49-F238E27FC236}">
              <a16:creationId xmlns:a16="http://schemas.microsoft.com/office/drawing/2014/main" id="{00000000-0008-0000-0300-00007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19" name="Line 2">
          <a:extLst>
            <a:ext uri="{FF2B5EF4-FFF2-40B4-BE49-F238E27FC236}">
              <a16:creationId xmlns:a16="http://schemas.microsoft.com/office/drawing/2014/main" id="{00000000-0008-0000-0300-00007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0" name="Line 3">
          <a:extLst>
            <a:ext uri="{FF2B5EF4-FFF2-40B4-BE49-F238E27FC236}">
              <a16:creationId xmlns:a16="http://schemas.microsoft.com/office/drawing/2014/main" id="{00000000-0008-0000-0300-00007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1" name="Line 1">
          <a:extLst>
            <a:ext uri="{FF2B5EF4-FFF2-40B4-BE49-F238E27FC236}">
              <a16:creationId xmlns:a16="http://schemas.microsoft.com/office/drawing/2014/main" id="{00000000-0008-0000-0300-00007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2" name="Line 1">
          <a:extLst>
            <a:ext uri="{FF2B5EF4-FFF2-40B4-BE49-F238E27FC236}">
              <a16:creationId xmlns:a16="http://schemas.microsoft.com/office/drawing/2014/main" id="{00000000-0008-0000-0300-00007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3" name="Line 1">
          <a:extLst>
            <a:ext uri="{FF2B5EF4-FFF2-40B4-BE49-F238E27FC236}">
              <a16:creationId xmlns:a16="http://schemas.microsoft.com/office/drawing/2014/main" id="{00000000-0008-0000-0300-00007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24" name="Line 1">
          <a:extLst>
            <a:ext uri="{FF2B5EF4-FFF2-40B4-BE49-F238E27FC236}">
              <a16:creationId xmlns:a16="http://schemas.microsoft.com/office/drawing/2014/main" id="{00000000-0008-0000-0300-00007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5" name="Line 2">
          <a:extLst>
            <a:ext uri="{FF2B5EF4-FFF2-40B4-BE49-F238E27FC236}">
              <a16:creationId xmlns:a16="http://schemas.microsoft.com/office/drawing/2014/main" id="{00000000-0008-0000-0300-00007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6" name="Line 3">
          <a:extLst>
            <a:ext uri="{FF2B5EF4-FFF2-40B4-BE49-F238E27FC236}">
              <a16:creationId xmlns:a16="http://schemas.microsoft.com/office/drawing/2014/main" id="{00000000-0008-0000-0300-00007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7" name="Line 1">
          <a:extLst>
            <a:ext uri="{FF2B5EF4-FFF2-40B4-BE49-F238E27FC236}">
              <a16:creationId xmlns:a16="http://schemas.microsoft.com/office/drawing/2014/main" id="{00000000-0008-0000-0300-00007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8" name="Line 2">
          <a:extLst>
            <a:ext uri="{FF2B5EF4-FFF2-40B4-BE49-F238E27FC236}">
              <a16:creationId xmlns:a16="http://schemas.microsoft.com/office/drawing/2014/main" id="{00000000-0008-0000-0300-00007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29" name="Line 3">
          <a:extLst>
            <a:ext uri="{FF2B5EF4-FFF2-40B4-BE49-F238E27FC236}">
              <a16:creationId xmlns:a16="http://schemas.microsoft.com/office/drawing/2014/main" id="{00000000-0008-0000-0300-00007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0" name="Line 1">
          <a:extLst>
            <a:ext uri="{FF2B5EF4-FFF2-40B4-BE49-F238E27FC236}">
              <a16:creationId xmlns:a16="http://schemas.microsoft.com/office/drawing/2014/main" id="{00000000-0008-0000-0300-00007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1" name="Line 2">
          <a:extLst>
            <a:ext uri="{FF2B5EF4-FFF2-40B4-BE49-F238E27FC236}">
              <a16:creationId xmlns:a16="http://schemas.microsoft.com/office/drawing/2014/main" id="{00000000-0008-0000-0300-00007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2" name="Line 3">
          <a:extLst>
            <a:ext uri="{FF2B5EF4-FFF2-40B4-BE49-F238E27FC236}">
              <a16:creationId xmlns:a16="http://schemas.microsoft.com/office/drawing/2014/main" id="{00000000-0008-0000-0300-00008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3" name="Line 1">
          <a:extLst>
            <a:ext uri="{FF2B5EF4-FFF2-40B4-BE49-F238E27FC236}">
              <a16:creationId xmlns:a16="http://schemas.microsoft.com/office/drawing/2014/main" id="{00000000-0008-0000-0300-00008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4" name="Line 2">
          <a:extLst>
            <a:ext uri="{FF2B5EF4-FFF2-40B4-BE49-F238E27FC236}">
              <a16:creationId xmlns:a16="http://schemas.microsoft.com/office/drawing/2014/main" id="{00000000-0008-0000-0300-00008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5" name="Line 3">
          <a:extLst>
            <a:ext uri="{FF2B5EF4-FFF2-40B4-BE49-F238E27FC236}">
              <a16:creationId xmlns:a16="http://schemas.microsoft.com/office/drawing/2014/main" id="{00000000-0008-0000-0300-00008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6" name="Line 1">
          <a:extLst>
            <a:ext uri="{FF2B5EF4-FFF2-40B4-BE49-F238E27FC236}">
              <a16:creationId xmlns:a16="http://schemas.microsoft.com/office/drawing/2014/main" id="{00000000-0008-0000-0300-00008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37" name="Line 1">
          <a:extLst>
            <a:ext uri="{FF2B5EF4-FFF2-40B4-BE49-F238E27FC236}">
              <a16:creationId xmlns:a16="http://schemas.microsoft.com/office/drawing/2014/main" id="{00000000-0008-0000-0300-00008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8" name="Line 2">
          <a:extLst>
            <a:ext uri="{FF2B5EF4-FFF2-40B4-BE49-F238E27FC236}">
              <a16:creationId xmlns:a16="http://schemas.microsoft.com/office/drawing/2014/main" id="{00000000-0008-0000-0300-00008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39" name="Line 3">
          <a:extLst>
            <a:ext uri="{FF2B5EF4-FFF2-40B4-BE49-F238E27FC236}">
              <a16:creationId xmlns:a16="http://schemas.microsoft.com/office/drawing/2014/main" id="{00000000-0008-0000-0300-00008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0" name="Line 1">
          <a:extLst>
            <a:ext uri="{FF2B5EF4-FFF2-40B4-BE49-F238E27FC236}">
              <a16:creationId xmlns:a16="http://schemas.microsoft.com/office/drawing/2014/main" id="{00000000-0008-0000-0300-00008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41" name="Line 2">
          <a:extLst>
            <a:ext uri="{FF2B5EF4-FFF2-40B4-BE49-F238E27FC236}">
              <a16:creationId xmlns:a16="http://schemas.microsoft.com/office/drawing/2014/main" id="{00000000-0008-0000-0300-00008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2" name="Line 1">
          <a:extLst>
            <a:ext uri="{FF2B5EF4-FFF2-40B4-BE49-F238E27FC236}">
              <a16:creationId xmlns:a16="http://schemas.microsoft.com/office/drawing/2014/main" id="{00000000-0008-0000-0300-00008A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3" name="Line 1">
          <a:extLst>
            <a:ext uri="{FF2B5EF4-FFF2-40B4-BE49-F238E27FC236}">
              <a16:creationId xmlns:a16="http://schemas.microsoft.com/office/drawing/2014/main" id="{00000000-0008-0000-0300-00008B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4" name="Line 1">
          <a:extLst>
            <a:ext uri="{FF2B5EF4-FFF2-40B4-BE49-F238E27FC236}">
              <a16:creationId xmlns:a16="http://schemas.microsoft.com/office/drawing/2014/main" id="{00000000-0008-0000-0300-00008C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5" name="Line 1">
          <a:extLst>
            <a:ext uri="{FF2B5EF4-FFF2-40B4-BE49-F238E27FC236}">
              <a16:creationId xmlns:a16="http://schemas.microsoft.com/office/drawing/2014/main" id="{00000000-0008-0000-0300-00008D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6" name="Line 2">
          <a:extLst>
            <a:ext uri="{FF2B5EF4-FFF2-40B4-BE49-F238E27FC236}">
              <a16:creationId xmlns:a16="http://schemas.microsoft.com/office/drawing/2014/main" id="{00000000-0008-0000-0300-00008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7" name="Line 3">
          <a:extLst>
            <a:ext uri="{FF2B5EF4-FFF2-40B4-BE49-F238E27FC236}">
              <a16:creationId xmlns:a16="http://schemas.microsoft.com/office/drawing/2014/main" id="{00000000-0008-0000-0300-00008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48" name="Line 1">
          <a:extLst>
            <a:ext uri="{FF2B5EF4-FFF2-40B4-BE49-F238E27FC236}">
              <a16:creationId xmlns:a16="http://schemas.microsoft.com/office/drawing/2014/main" id="{00000000-0008-0000-0300-00009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49" name="Line 1">
          <a:extLst>
            <a:ext uri="{FF2B5EF4-FFF2-40B4-BE49-F238E27FC236}">
              <a16:creationId xmlns:a16="http://schemas.microsoft.com/office/drawing/2014/main" id="{00000000-0008-0000-0300-000091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28575</xdr:rowOff>
    </xdr:to>
    <xdr:sp macro="" textlink="">
      <xdr:nvSpPr>
        <xdr:cNvPr id="168850" name="Line 1">
          <a:extLst>
            <a:ext uri="{FF2B5EF4-FFF2-40B4-BE49-F238E27FC236}">
              <a16:creationId xmlns:a16="http://schemas.microsoft.com/office/drawing/2014/main" id="{00000000-0008-0000-0300-000092930200}"/>
            </a:ext>
          </a:extLst>
        </xdr:cNvPr>
        <xdr:cNvSpPr>
          <a:spLocks noChangeShapeType="1"/>
        </xdr:cNvSpPr>
      </xdr:nvSpPr>
      <xdr:spPr bwMode="auto">
        <a:xfrm>
          <a:off x="5810250" y="1943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1" name="Line 1">
          <a:extLst>
            <a:ext uri="{FF2B5EF4-FFF2-40B4-BE49-F238E27FC236}">
              <a16:creationId xmlns:a16="http://schemas.microsoft.com/office/drawing/2014/main" id="{00000000-0008-0000-0300-000093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2" name="Line 2">
          <a:extLst>
            <a:ext uri="{FF2B5EF4-FFF2-40B4-BE49-F238E27FC236}">
              <a16:creationId xmlns:a16="http://schemas.microsoft.com/office/drawing/2014/main" id="{00000000-0008-0000-0300-00009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3" name="Line 3">
          <a:extLst>
            <a:ext uri="{FF2B5EF4-FFF2-40B4-BE49-F238E27FC236}">
              <a16:creationId xmlns:a16="http://schemas.microsoft.com/office/drawing/2014/main" id="{00000000-0008-0000-0300-00009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4" name="Line 1">
          <a:extLst>
            <a:ext uri="{FF2B5EF4-FFF2-40B4-BE49-F238E27FC236}">
              <a16:creationId xmlns:a16="http://schemas.microsoft.com/office/drawing/2014/main" id="{00000000-0008-0000-0300-00009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5" name="Line 1">
          <a:extLst>
            <a:ext uri="{FF2B5EF4-FFF2-40B4-BE49-F238E27FC236}">
              <a16:creationId xmlns:a16="http://schemas.microsoft.com/office/drawing/2014/main" id="{00000000-0008-0000-0300-000097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6" name="Line 2">
          <a:extLst>
            <a:ext uri="{FF2B5EF4-FFF2-40B4-BE49-F238E27FC236}">
              <a16:creationId xmlns:a16="http://schemas.microsoft.com/office/drawing/2014/main" id="{00000000-0008-0000-0300-00009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7" name="Line 3">
          <a:extLst>
            <a:ext uri="{FF2B5EF4-FFF2-40B4-BE49-F238E27FC236}">
              <a16:creationId xmlns:a16="http://schemas.microsoft.com/office/drawing/2014/main" id="{00000000-0008-0000-0300-00009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58" name="Line 1">
          <a:extLst>
            <a:ext uri="{FF2B5EF4-FFF2-40B4-BE49-F238E27FC236}">
              <a16:creationId xmlns:a16="http://schemas.microsoft.com/office/drawing/2014/main" id="{00000000-0008-0000-0300-00009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859" name="Line 1">
          <a:extLst>
            <a:ext uri="{FF2B5EF4-FFF2-40B4-BE49-F238E27FC236}">
              <a16:creationId xmlns:a16="http://schemas.microsoft.com/office/drawing/2014/main" id="{00000000-0008-0000-0300-00009B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0" name="Line 2">
          <a:extLst>
            <a:ext uri="{FF2B5EF4-FFF2-40B4-BE49-F238E27FC236}">
              <a16:creationId xmlns:a16="http://schemas.microsoft.com/office/drawing/2014/main" id="{00000000-0008-0000-0300-00009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1" name="Line 3">
          <a:extLst>
            <a:ext uri="{FF2B5EF4-FFF2-40B4-BE49-F238E27FC236}">
              <a16:creationId xmlns:a16="http://schemas.microsoft.com/office/drawing/2014/main" id="{00000000-0008-0000-0300-00009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2" name="Line 1">
          <a:extLst>
            <a:ext uri="{FF2B5EF4-FFF2-40B4-BE49-F238E27FC236}">
              <a16:creationId xmlns:a16="http://schemas.microsoft.com/office/drawing/2014/main" id="{00000000-0008-0000-0300-00009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3" name="Line 2">
          <a:extLst>
            <a:ext uri="{FF2B5EF4-FFF2-40B4-BE49-F238E27FC236}">
              <a16:creationId xmlns:a16="http://schemas.microsoft.com/office/drawing/2014/main" id="{00000000-0008-0000-0300-00009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4" name="Line 3">
          <a:extLst>
            <a:ext uri="{FF2B5EF4-FFF2-40B4-BE49-F238E27FC236}">
              <a16:creationId xmlns:a16="http://schemas.microsoft.com/office/drawing/2014/main" id="{00000000-0008-0000-0300-0000A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5" name="Line 1">
          <a:extLst>
            <a:ext uri="{FF2B5EF4-FFF2-40B4-BE49-F238E27FC236}">
              <a16:creationId xmlns:a16="http://schemas.microsoft.com/office/drawing/2014/main" id="{00000000-0008-0000-0300-0000A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66" name="Line 1">
          <a:extLst>
            <a:ext uri="{FF2B5EF4-FFF2-40B4-BE49-F238E27FC236}">
              <a16:creationId xmlns:a16="http://schemas.microsoft.com/office/drawing/2014/main" id="{00000000-0008-0000-0300-0000A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7" name="Line 2">
          <a:extLst>
            <a:ext uri="{FF2B5EF4-FFF2-40B4-BE49-F238E27FC236}">
              <a16:creationId xmlns:a16="http://schemas.microsoft.com/office/drawing/2014/main" id="{00000000-0008-0000-0300-0000A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8" name="Line 3">
          <a:extLst>
            <a:ext uri="{FF2B5EF4-FFF2-40B4-BE49-F238E27FC236}">
              <a16:creationId xmlns:a16="http://schemas.microsoft.com/office/drawing/2014/main" id="{00000000-0008-0000-0300-0000A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69" name="Line 1">
          <a:extLst>
            <a:ext uri="{FF2B5EF4-FFF2-40B4-BE49-F238E27FC236}">
              <a16:creationId xmlns:a16="http://schemas.microsoft.com/office/drawing/2014/main" id="{00000000-0008-0000-0300-0000A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0" name="Line 2">
          <a:extLst>
            <a:ext uri="{FF2B5EF4-FFF2-40B4-BE49-F238E27FC236}">
              <a16:creationId xmlns:a16="http://schemas.microsoft.com/office/drawing/2014/main" id="{00000000-0008-0000-0300-0000A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1" name="Line 3">
          <a:extLst>
            <a:ext uri="{FF2B5EF4-FFF2-40B4-BE49-F238E27FC236}">
              <a16:creationId xmlns:a16="http://schemas.microsoft.com/office/drawing/2014/main" id="{00000000-0008-0000-0300-0000A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2" name="Line 1">
          <a:extLst>
            <a:ext uri="{FF2B5EF4-FFF2-40B4-BE49-F238E27FC236}">
              <a16:creationId xmlns:a16="http://schemas.microsoft.com/office/drawing/2014/main" id="{00000000-0008-0000-0300-0000A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3" name="Line 2">
          <a:extLst>
            <a:ext uri="{FF2B5EF4-FFF2-40B4-BE49-F238E27FC236}">
              <a16:creationId xmlns:a16="http://schemas.microsoft.com/office/drawing/2014/main" id="{00000000-0008-0000-0300-0000A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4" name="Line 3">
          <a:extLst>
            <a:ext uri="{FF2B5EF4-FFF2-40B4-BE49-F238E27FC236}">
              <a16:creationId xmlns:a16="http://schemas.microsoft.com/office/drawing/2014/main" id="{00000000-0008-0000-0300-0000A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5" name="Line 1">
          <a:extLst>
            <a:ext uri="{FF2B5EF4-FFF2-40B4-BE49-F238E27FC236}">
              <a16:creationId xmlns:a16="http://schemas.microsoft.com/office/drawing/2014/main" id="{00000000-0008-0000-0300-0000A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6" name="Line 2">
          <a:extLst>
            <a:ext uri="{FF2B5EF4-FFF2-40B4-BE49-F238E27FC236}">
              <a16:creationId xmlns:a16="http://schemas.microsoft.com/office/drawing/2014/main" id="{00000000-0008-0000-0300-0000A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7" name="Line 3">
          <a:extLst>
            <a:ext uri="{FF2B5EF4-FFF2-40B4-BE49-F238E27FC236}">
              <a16:creationId xmlns:a16="http://schemas.microsoft.com/office/drawing/2014/main" id="{00000000-0008-0000-0300-0000A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78" name="Line 1">
          <a:extLst>
            <a:ext uri="{FF2B5EF4-FFF2-40B4-BE49-F238E27FC236}">
              <a16:creationId xmlns:a16="http://schemas.microsoft.com/office/drawing/2014/main" id="{00000000-0008-0000-0300-0000A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79" name="Line 1">
          <a:extLst>
            <a:ext uri="{FF2B5EF4-FFF2-40B4-BE49-F238E27FC236}">
              <a16:creationId xmlns:a16="http://schemas.microsoft.com/office/drawing/2014/main" id="{00000000-0008-0000-0300-0000AF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0" name="Line 1">
          <a:extLst>
            <a:ext uri="{FF2B5EF4-FFF2-40B4-BE49-F238E27FC236}">
              <a16:creationId xmlns:a16="http://schemas.microsoft.com/office/drawing/2014/main" id="{00000000-0008-0000-0300-0000B0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81" name="Line 1">
          <a:extLst>
            <a:ext uri="{FF2B5EF4-FFF2-40B4-BE49-F238E27FC236}">
              <a16:creationId xmlns:a16="http://schemas.microsoft.com/office/drawing/2014/main" id="{00000000-0008-0000-0300-0000B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2" name="Line 2">
          <a:extLst>
            <a:ext uri="{FF2B5EF4-FFF2-40B4-BE49-F238E27FC236}">
              <a16:creationId xmlns:a16="http://schemas.microsoft.com/office/drawing/2014/main" id="{00000000-0008-0000-0300-0000B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3" name="Line 3">
          <a:extLst>
            <a:ext uri="{FF2B5EF4-FFF2-40B4-BE49-F238E27FC236}">
              <a16:creationId xmlns:a16="http://schemas.microsoft.com/office/drawing/2014/main" id="{00000000-0008-0000-0300-0000B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4" name="Line 1">
          <a:extLst>
            <a:ext uri="{FF2B5EF4-FFF2-40B4-BE49-F238E27FC236}">
              <a16:creationId xmlns:a16="http://schemas.microsoft.com/office/drawing/2014/main" id="{00000000-0008-0000-0300-0000B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5" name="Line 2">
          <a:extLst>
            <a:ext uri="{FF2B5EF4-FFF2-40B4-BE49-F238E27FC236}">
              <a16:creationId xmlns:a16="http://schemas.microsoft.com/office/drawing/2014/main" id="{00000000-0008-0000-0300-0000B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6" name="Line 3">
          <a:extLst>
            <a:ext uri="{FF2B5EF4-FFF2-40B4-BE49-F238E27FC236}">
              <a16:creationId xmlns:a16="http://schemas.microsoft.com/office/drawing/2014/main" id="{00000000-0008-0000-0300-0000B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7" name="Line 1">
          <a:extLst>
            <a:ext uri="{FF2B5EF4-FFF2-40B4-BE49-F238E27FC236}">
              <a16:creationId xmlns:a16="http://schemas.microsoft.com/office/drawing/2014/main" id="{00000000-0008-0000-0300-0000B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8" name="Line 2">
          <a:extLst>
            <a:ext uri="{FF2B5EF4-FFF2-40B4-BE49-F238E27FC236}">
              <a16:creationId xmlns:a16="http://schemas.microsoft.com/office/drawing/2014/main" id="{00000000-0008-0000-0300-0000B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89" name="Line 3">
          <a:extLst>
            <a:ext uri="{FF2B5EF4-FFF2-40B4-BE49-F238E27FC236}">
              <a16:creationId xmlns:a16="http://schemas.microsoft.com/office/drawing/2014/main" id="{00000000-0008-0000-0300-0000B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0" name="Line 1">
          <a:extLst>
            <a:ext uri="{FF2B5EF4-FFF2-40B4-BE49-F238E27FC236}">
              <a16:creationId xmlns:a16="http://schemas.microsoft.com/office/drawing/2014/main" id="{00000000-0008-0000-0300-0000B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1" name="Line 2">
          <a:extLst>
            <a:ext uri="{FF2B5EF4-FFF2-40B4-BE49-F238E27FC236}">
              <a16:creationId xmlns:a16="http://schemas.microsoft.com/office/drawing/2014/main" id="{00000000-0008-0000-0300-0000B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2" name="Line 3">
          <a:extLst>
            <a:ext uri="{FF2B5EF4-FFF2-40B4-BE49-F238E27FC236}">
              <a16:creationId xmlns:a16="http://schemas.microsoft.com/office/drawing/2014/main" id="{00000000-0008-0000-0300-0000B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3" name="Line 1">
          <a:extLst>
            <a:ext uri="{FF2B5EF4-FFF2-40B4-BE49-F238E27FC236}">
              <a16:creationId xmlns:a16="http://schemas.microsoft.com/office/drawing/2014/main" id="{00000000-0008-0000-0300-0000B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4" name="Line 1">
          <a:extLst>
            <a:ext uri="{FF2B5EF4-FFF2-40B4-BE49-F238E27FC236}">
              <a16:creationId xmlns:a16="http://schemas.microsoft.com/office/drawing/2014/main" id="{00000000-0008-0000-0300-0000BE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5" name="Line 2">
          <a:extLst>
            <a:ext uri="{FF2B5EF4-FFF2-40B4-BE49-F238E27FC236}">
              <a16:creationId xmlns:a16="http://schemas.microsoft.com/office/drawing/2014/main" id="{00000000-0008-0000-0300-0000B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6" name="Line 3">
          <a:extLst>
            <a:ext uri="{FF2B5EF4-FFF2-40B4-BE49-F238E27FC236}">
              <a16:creationId xmlns:a16="http://schemas.microsoft.com/office/drawing/2014/main" id="{00000000-0008-0000-0300-0000C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7" name="Line 1">
          <a:extLst>
            <a:ext uri="{FF2B5EF4-FFF2-40B4-BE49-F238E27FC236}">
              <a16:creationId xmlns:a16="http://schemas.microsoft.com/office/drawing/2014/main" id="{00000000-0008-0000-0300-0000C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898" name="Line 2">
          <a:extLst>
            <a:ext uri="{FF2B5EF4-FFF2-40B4-BE49-F238E27FC236}">
              <a16:creationId xmlns:a16="http://schemas.microsoft.com/office/drawing/2014/main" id="{00000000-0008-0000-0300-0000C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899" name="Line 1">
          <a:extLst>
            <a:ext uri="{FF2B5EF4-FFF2-40B4-BE49-F238E27FC236}">
              <a16:creationId xmlns:a16="http://schemas.microsoft.com/office/drawing/2014/main" id="{00000000-0008-0000-0300-0000C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0" name="Line 1">
          <a:extLst>
            <a:ext uri="{FF2B5EF4-FFF2-40B4-BE49-F238E27FC236}">
              <a16:creationId xmlns:a16="http://schemas.microsoft.com/office/drawing/2014/main" id="{00000000-0008-0000-0300-0000C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01" name="Line 1">
          <a:extLst>
            <a:ext uri="{FF2B5EF4-FFF2-40B4-BE49-F238E27FC236}">
              <a16:creationId xmlns:a16="http://schemas.microsoft.com/office/drawing/2014/main" id="{00000000-0008-0000-0300-0000C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2" name="Line 1">
          <a:extLst>
            <a:ext uri="{FF2B5EF4-FFF2-40B4-BE49-F238E27FC236}">
              <a16:creationId xmlns:a16="http://schemas.microsoft.com/office/drawing/2014/main" id="{00000000-0008-0000-0300-0000C6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3" name="Line 2">
          <a:extLst>
            <a:ext uri="{FF2B5EF4-FFF2-40B4-BE49-F238E27FC236}">
              <a16:creationId xmlns:a16="http://schemas.microsoft.com/office/drawing/2014/main" id="{00000000-0008-0000-0300-0000C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4" name="Line 3">
          <a:extLst>
            <a:ext uri="{FF2B5EF4-FFF2-40B4-BE49-F238E27FC236}">
              <a16:creationId xmlns:a16="http://schemas.microsoft.com/office/drawing/2014/main" id="{00000000-0008-0000-0300-0000C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5" name="Line 1">
          <a:extLst>
            <a:ext uri="{FF2B5EF4-FFF2-40B4-BE49-F238E27FC236}">
              <a16:creationId xmlns:a16="http://schemas.microsoft.com/office/drawing/2014/main" id="{00000000-0008-0000-0300-0000C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06" name="Line 1">
          <a:extLst>
            <a:ext uri="{FF2B5EF4-FFF2-40B4-BE49-F238E27FC236}">
              <a16:creationId xmlns:a16="http://schemas.microsoft.com/office/drawing/2014/main" id="{00000000-0008-0000-0300-0000CA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7" name="Line 2">
          <a:extLst>
            <a:ext uri="{FF2B5EF4-FFF2-40B4-BE49-F238E27FC236}">
              <a16:creationId xmlns:a16="http://schemas.microsoft.com/office/drawing/2014/main" id="{00000000-0008-0000-0300-0000C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8" name="Line 3">
          <a:extLst>
            <a:ext uri="{FF2B5EF4-FFF2-40B4-BE49-F238E27FC236}">
              <a16:creationId xmlns:a16="http://schemas.microsoft.com/office/drawing/2014/main" id="{00000000-0008-0000-0300-0000C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09" name="Line 1">
          <a:extLst>
            <a:ext uri="{FF2B5EF4-FFF2-40B4-BE49-F238E27FC236}">
              <a16:creationId xmlns:a16="http://schemas.microsoft.com/office/drawing/2014/main" id="{00000000-0008-0000-0300-0000C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28575</xdr:rowOff>
    </xdr:to>
    <xdr:sp macro="" textlink="">
      <xdr:nvSpPr>
        <xdr:cNvPr id="168910" name="Line 1">
          <a:extLst>
            <a:ext uri="{FF2B5EF4-FFF2-40B4-BE49-F238E27FC236}">
              <a16:creationId xmlns:a16="http://schemas.microsoft.com/office/drawing/2014/main" id="{00000000-0008-0000-0300-0000CE9302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1" name="Line 2">
          <a:extLst>
            <a:ext uri="{FF2B5EF4-FFF2-40B4-BE49-F238E27FC236}">
              <a16:creationId xmlns:a16="http://schemas.microsoft.com/office/drawing/2014/main" id="{00000000-0008-0000-0300-0000C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2" name="Line 3">
          <a:extLst>
            <a:ext uri="{FF2B5EF4-FFF2-40B4-BE49-F238E27FC236}">
              <a16:creationId xmlns:a16="http://schemas.microsoft.com/office/drawing/2014/main" id="{00000000-0008-0000-0300-0000D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3" name="Line 1">
          <a:extLst>
            <a:ext uri="{FF2B5EF4-FFF2-40B4-BE49-F238E27FC236}">
              <a16:creationId xmlns:a16="http://schemas.microsoft.com/office/drawing/2014/main" id="{00000000-0008-0000-0300-0000D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4" name="Line 2">
          <a:extLst>
            <a:ext uri="{FF2B5EF4-FFF2-40B4-BE49-F238E27FC236}">
              <a16:creationId xmlns:a16="http://schemas.microsoft.com/office/drawing/2014/main" id="{00000000-0008-0000-0300-0000D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5" name="Line 3">
          <a:extLst>
            <a:ext uri="{FF2B5EF4-FFF2-40B4-BE49-F238E27FC236}">
              <a16:creationId xmlns:a16="http://schemas.microsoft.com/office/drawing/2014/main" id="{00000000-0008-0000-0300-0000D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6" name="Line 1">
          <a:extLst>
            <a:ext uri="{FF2B5EF4-FFF2-40B4-BE49-F238E27FC236}">
              <a16:creationId xmlns:a16="http://schemas.microsoft.com/office/drawing/2014/main" id="{00000000-0008-0000-0300-0000D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17" name="Line 1">
          <a:extLst>
            <a:ext uri="{FF2B5EF4-FFF2-40B4-BE49-F238E27FC236}">
              <a16:creationId xmlns:a16="http://schemas.microsoft.com/office/drawing/2014/main" id="{00000000-0008-0000-0300-0000D5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8" name="Line 2">
          <a:extLst>
            <a:ext uri="{FF2B5EF4-FFF2-40B4-BE49-F238E27FC236}">
              <a16:creationId xmlns:a16="http://schemas.microsoft.com/office/drawing/2014/main" id="{00000000-0008-0000-0300-0000D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19" name="Line 3">
          <a:extLst>
            <a:ext uri="{FF2B5EF4-FFF2-40B4-BE49-F238E27FC236}">
              <a16:creationId xmlns:a16="http://schemas.microsoft.com/office/drawing/2014/main" id="{00000000-0008-0000-0300-0000D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0" name="Line 1">
          <a:extLst>
            <a:ext uri="{FF2B5EF4-FFF2-40B4-BE49-F238E27FC236}">
              <a16:creationId xmlns:a16="http://schemas.microsoft.com/office/drawing/2014/main" id="{00000000-0008-0000-0300-0000D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1" name="Line 2">
          <a:extLst>
            <a:ext uri="{FF2B5EF4-FFF2-40B4-BE49-F238E27FC236}">
              <a16:creationId xmlns:a16="http://schemas.microsoft.com/office/drawing/2014/main" id="{00000000-0008-0000-0300-0000D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2" name="Line 3">
          <a:extLst>
            <a:ext uri="{FF2B5EF4-FFF2-40B4-BE49-F238E27FC236}">
              <a16:creationId xmlns:a16="http://schemas.microsoft.com/office/drawing/2014/main" id="{00000000-0008-0000-0300-0000D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3" name="Line 1">
          <a:extLst>
            <a:ext uri="{FF2B5EF4-FFF2-40B4-BE49-F238E27FC236}">
              <a16:creationId xmlns:a16="http://schemas.microsoft.com/office/drawing/2014/main" id="{00000000-0008-0000-0300-0000D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4" name="Line 2">
          <a:extLst>
            <a:ext uri="{FF2B5EF4-FFF2-40B4-BE49-F238E27FC236}">
              <a16:creationId xmlns:a16="http://schemas.microsoft.com/office/drawing/2014/main" id="{00000000-0008-0000-0300-0000D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5" name="Line 3">
          <a:extLst>
            <a:ext uri="{FF2B5EF4-FFF2-40B4-BE49-F238E27FC236}">
              <a16:creationId xmlns:a16="http://schemas.microsoft.com/office/drawing/2014/main" id="{00000000-0008-0000-0300-0000D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6" name="Line 1">
          <a:extLst>
            <a:ext uri="{FF2B5EF4-FFF2-40B4-BE49-F238E27FC236}">
              <a16:creationId xmlns:a16="http://schemas.microsoft.com/office/drawing/2014/main" id="{00000000-0008-0000-0300-0000D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7" name="Line 2">
          <a:extLst>
            <a:ext uri="{FF2B5EF4-FFF2-40B4-BE49-F238E27FC236}">
              <a16:creationId xmlns:a16="http://schemas.microsoft.com/office/drawing/2014/main" id="{00000000-0008-0000-0300-0000D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8" name="Line 3">
          <a:extLst>
            <a:ext uri="{FF2B5EF4-FFF2-40B4-BE49-F238E27FC236}">
              <a16:creationId xmlns:a16="http://schemas.microsoft.com/office/drawing/2014/main" id="{00000000-0008-0000-0300-0000E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29" name="Line 1">
          <a:extLst>
            <a:ext uri="{FF2B5EF4-FFF2-40B4-BE49-F238E27FC236}">
              <a16:creationId xmlns:a16="http://schemas.microsoft.com/office/drawing/2014/main" id="{00000000-0008-0000-0300-0000E1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0" name="Line 1">
          <a:extLst>
            <a:ext uri="{FF2B5EF4-FFF2-40B4-BE49-F238E27FC236}">
              <a16:creationId xmlns:a16="http://schemas.microsoft.com/office/drawing/2014/main" id="{00000000-0008-0000-0300-0000E2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1" name="Line 1">
          <a:extLst>
            <a:ext uri="{FF2B5EF4-FFF2-40B4-BE49-F238E27FC236}">
              <a16:creationId xmlns:a16="http://schemas.microsoft.com/office/drawing/2014/main" id="{00000000-0008-0000-0300-0000E3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32" name="Line 1">
          <a:extLst>
            <a:ext uri="{FF2B5EF4-FFF2-40B4-BE49-F238E27FC236}">
              <a16:creationId xmlns:a16="http://schemas.microsoft.com/office/drawing/2014/main" id="{00000000-0008-0000-0300-0000E4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3" name="Line 2">
          <a:extLst>
            <a:ext uri="{FF2B5EF4-FFF2-40B4-BE49-F238E27FC236}">
              <a16:creationId xmlns:a16="http://schemas.microsoft.com/office/drawing/2014/main" id="{00000000-0008-0000-0300-0000E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4" name="Line 3">
          <a:extLst>
            <a:ext uri="{FF2B5EF4-FFF2-40B4-BE49-F238E27FC236}">
              <a16:creationId xmlns:a16="http://schemas.microsoft.com/office/drawing/2014/main" id="{00000000-0008-0000-0300-0000E6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5" name="Line 1">
          <a:extLst>
            <a:ext uri="{FF2B5EF4-FFF2-40B4-BE49-F238E27FC236}">
              <a16:creationId xmlns:a16="http://schemas.microsoft.com/office/drawing/2014/main" id="{00000000-0008-0000-0300-0000E7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6" name="Line 2">
          <a:extLst>
            <a:ext uri="{FF2B5EF4-FFF2-40B4-BE49-F238E27FC236}">
              <a16:creationId xmlns:a16="http://schemas.microsoft.com/office/drawing/2014/main" id="{00000000-0008-0000-0300-0000E8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7" name="Line 3">
          <a:extLst>
            <a:ext uri="{FF2B5EF4-FFF2-40B4-BE49-F238E27FC236}">
              <a16:creationId xmlns:a16="http://schemas.microsoft.com/office/drawing/2014/main" id="{00000000-0008-0000-0300-0000E9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8" name="Line 1">
          <a:extLst>
            <a:ext uri="{FF2B5EF4-FFF2-40B4-BE49-F238E27FC236}">
              <a16:creationId xmlns:a16="http://schemas.microsoft.com/office/drawing/2014/main" id="{00000000-0008-0000-0300-0000EA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39" name="Line 2">
          <a:extLst>
            <a:ext uri="{FF2B5EF4-FFF2-40B4-BE49-F238E27FC236}">
              <a16:creationId xmlns:a16="http://schemas.microsoft.com/office/drawing/2014/main" id="{00000000-0008-0000-0300-0000EB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0" name="Line 3">
          <a:extLst>
            <a:ext uri="{FF2B5EF4-FFF2-40B4-BE49-F238E27FC236}">
              <a16:creationId xmlns:a16="http://schemas.microsoft.com/office/drawing/2014/main" id="{00000000-0008-0000-0300-0000EC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1" name="Line 1">
          <a:extLst>
            <a:ext uri="{FF2B5EF4-FFF2-40B4-BE49-F238E27FC236}">
              <a16:creationId xmlns:a16="http://schemas.microsoft.com/office/drawing/2014/main" id="{00000000-0008-0000-0300-0000ED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2" name="Line 2">
          <a:extLst>
            <a:ext uri="{FF2B5EF4-FFF2-40B4-BE49-F238E27FC236}">
              <a16:creationId xmlns:a16="http://schemas.microsoft.com/office/drawing/2014/main" id="{00000000-0008-0000-0300-0000EE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3" name="Line 3">
          <a:extLst>
            <a:ext uri="{FF2B5EF4-FFF2-40B4-BE49-F238E27FC236}">
              <a16:creationId xmlns:a16="http://schemas.microsoft.com/office/drawing/2014/main" id="{00000000-0008-0000-0300-0000EF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4" name="Line 1">
          <a:extLst>
            <a:ext uri="{FF2B5EF4-FFF2-40B4-BE49-F238E27FC236}">
              <a16:creationId xmlns:a16="http://schemas.microsoft.com/office/drawing/2014/main" id="{00000000-0008-0000-0300-0000F0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45" name="Line 1">
          <a:extLst>
            <a:ext uri="{FF2B5EF4-FFF2-40B4-BE49-F238E27FC236}">
              <a16:creationId xmlns:a16="http://schemas.microsoft.com/office/drawing/2014/main" id="{00000000-0008-0000-0300-0000F1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6" name="Line 2">
          <a:extLst>
            <a:ext uri="{FF2B5EF4-FFF2-40B4-BE49-F238E27FC236}">
              <a16:creationId xmlns:a16="http://schemas.microsoft.com/office/drawing/2014/main" id="{00000000-0008-0000-0300-0000F2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7" name="Line 3">
          <a:extLst>
            <a:ext uri="{FF2B5EF4-FFF2-40B4-BE49-F238E27FC236}">
              <a16:creationId xmlns:a16="http://schemas.microsoft.com/office/drawing/2014/main" id="{00000000-0008-0000-0300-0000F3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8" name="Line 1">
          <a:extLst>
            <a:ext uri="{FF2B5EF4-FFF2-40B4-BE49-F238E27FC236}">
              <a16:creationId xmlns:a16="http://schemas.microsoft.com/office/drawing/2014/main" id="{00000000-0008-0000-0300-0000F4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 macro="" textlink="">
      <xdr:nvSpPr>
        <xdr:cNvPr id="168949" name="Line 2">
          <a:extLst>
            <a:ext uri="{FF2B5EF4-FFF2-40B4-BE49-F238E27FC236}">
              <a16:creationId xmlns:a16="http://schemas.microsoft.com/office/drawing/2014/main" id="{00000000-0008-0000-0300-0000F5930200}"/>
            </a:ext>
          </a:extLst>
        </xdr:cNvPr>
        <xdr:cNvSpPr>
          <a:spLocks noChangeShapeType="1"/>
        </xdr:cNvSpPr>
      </xdr:nvSpPr>
      <xdr:spPr bwMode="auto">
        <a:xfrm>
          <a:off x="5810250" y="2686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0" name="Line 1">
          <a:extLst>
            <a:ext uri="{FF2B5EF4-FFF2-40B4-BE49-F238E27FC236}">
              <a16:creationId xmlns:a16="http://schemas.microsoft.com/office/drawing/2014/main" id="{00000000-0008-0000-0300-0000F6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1" name="Line 1">
          <a:extLst>
            <a:ext uri="{FF2B5EF4-FFF2-40B4-BE49-F238E27FC236}">
              <a16:creationId xmlns:a16="http://schemas.microsoft.com/office/drawing/2014/main" id="{00000000-0008-0000-0300-0000F7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 macro="" textlink="">
      <xdr:nvSpPr>
        <xdr:cNvPr id="168952" name="Line 1">
          <a:extLst>
            <a:ext uri="{FF2B5EF4-FFF2-40B4-BE49-F238E27FC236}">
              <a16:creationId xmlns:a16="http://schemas.microsoft.com/office/drawing/2014/main" id="{00000000-0008-0000-0300-0000F8930200}"/>
            </a:ext>
          </a:extLst>
        </xdr:cNvPr>
        <xdr:cNvSpPr>
          <a:spLocks noChangeShapeType="1"/>
        </xdr:cNvSpPr>
      </xdr:nvSpPr>
      <xdr:spPr bwMode="auto">
        <a:xfrm>
          <a:off x="5810250" y="1752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ong\Desktop\Downloads\Nam%202013\BC%20thang\BAO%20CAO%20THANG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ong\Desktop\Downloads\Users\Admin\AppData\Local\Temp\Rar$DI03.347\BC&#173;11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INH%20QUY%20DUONG\OneDrive\Desktop\Danh%20b&#7841;%20&#273;i&#7879;n%20tho&#7841;i%20Ng&#224;nh%20Y%20t&#7871;_n&#259;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0" refreshError="1"/>
      <sheetData sheetId="1" refreshError="1">
        <row r="159">
          <cell r="D159">
            <v>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 refreshError="1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ỉnh, huyện"/>
      <sheetName val="Trạm Y tế"/>
    </sheetNames>
    <sheetDataSet>
      <sheetData sheetId="0" refreshError="1"/>
      <sheetData sheetId="1">
        <row r="7">
          <cell r="K7">
            <v>31</v>
          </cell>
        </row>
        <row r="8">
          <cell r="K8">
            <v>28</v>
          </cell>
        </row>
        <row r="9">
          <cell r="K9">
            <v>26</v>
          </cell>
        </row>
        <row r="10">
          <cell r="K10">
            <v>18</v>
          </cell>
        </row>
        <row r="11">
          <cell r="K11">
            <v>15</v>
          </cell>
        </row>
        <row r="12">
          <cell r="K12">
            <v>12</v>
          </cell>
        </row>
        <row r="13">
          <cell r="K1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V28"/>
  <sheetViews>
    <sheetView zoomScale="90" zoomScaleNormal="90" workbookViewId="0">
      <selection sqref="A1:IV65536"/>
    </sheetView>
  </sheetViews>
  <sheetFormatPr defaultRowHeight="15" x14ac:dyDescent="0.2"/>
  <cols>
    <col min="1" max="1" width="4.5" style="1083" customWidth="1"/>
    <col min="2" max="2" width="47" style="999" customWidth="1"/>
    <col min="3" max="3" width="10.25" style="1084" customWidth="1"/>
    <col min="4" max="4" width="7.375" style="1083" hidden="1" customWidth="1"/>
    <col min="5" max="5" width="7.125" style="999" hidden="1" customWidth="1"/>
    <col min="6" max="7" width="7.25" style="999" hidden="1" customWidth="1"/>
    <col min="8" max="8" width="6.75" style="999" hidden="1" customWidth="1"/>
    <col min="9" max="9" width="7.125" style="999" hidden="1" customWidth="1"/>
    <col min="10" max="10" width="2.75" style="999" hidden="1" customWidth="1"/>
    <col min="11" max="11" width="8.375" style="999" customWidth="1"/>
    <col min="12" max="12" width="9.125" style="999" customWidth="1"/>
    <col min="13" max="13" width="9.625" style="999" customWidth="1"/>
    <col min="14" max="14" width="10" style="999" customWidth="1"/>
    <col min="15" max="15" width="6.25" style="1083" customWidth="1"/>
    <col min="16" max="16" width="6" style="999" customWidth="1"/>
    <col min="17" max="17" width="7.5" style="999" hidden="1" customWidth="1"/>
    <col min="18" max="18" width="7.25" style="999" hidden="1" customWidth="1"/>
    <col min="19" max="19" width="6.875" style="999" hidden="1" customWidth="1"/>
    <col min="20" max="20" width="12.125" style="999" hidden="1" customWidth="1"/>
    <col min="21" max="21" width="9" style="1085"/>
    <col min="22" max="22" width="10.5" style="999" customWidth="1"/>
    <col min="23" max="16384" width="9" style="999"/>
  </cols>
  <sheetData>
    <row r="1" spans="1:22" ht="20.25" customHeight="1" x14ac:dyDescent="0.25">
      <c r="A1" s="2052" t="s">
        <v>574</v>
      </c>
      <c r="B1" s="2052"/>
      <c r="C1" s="2052"/>
      <c r="D1" s="2052"/>
      <c r="E1" s="2052"/>
      <c r="F1" s="2052"/>
      <c r="G1" s="2052"/>
      <c r="H1" s="2052"/>
      <c r="I1" s="2052"/>
      <c r="J1" s="2052"/>
      <c r="K1" s="2052"/>
      <c r="L1" s="2052"/>
      <c r="M1" s="2052"/>
      <c r="N1" s="2052"/>
      <c r="O1" s="2052"/>
      <c r="P1" s="2052"/>
      <c r="Q1" s="997"/>
      <c r="R1" s="997"/>
      <c r="S1" s="997"/>
      <c r="T1" s="997"/>
      <c r="U1" s="997"/>
      <c r="V1" s="998"/>
    </row>
    <row r="2" spans="1:22" ht="20.25" customHeight="1" x14ac:dyDescent="0.25">
      <c r="A2" s="2052" t="s">
        <v>713</v>
      </c>
      <c r="B2" s="2052"/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997"/>
      <c r="R2" s="997"/>
      <c r="S2" s="997"/>
      <c r="T2" s="997"/>
      <c r="U2" s="997"/>
      <c r="V2" s="998"/>
    </row>
    <row r="3" spans="1:22" ht="7.5" customHeight="1" x14ac:dyDescent="0.25">
      <c r="A3" s="2052"/>
      <c r="B3" s="2052"/>
      <c r="C3" s="2052"/>
      <c r="D3" s="2052"/>
      <c r="E3" s="2052"/>
      <c r="F3" s="2052"/>
      <c r="G3" s="2052"/>
      <c r="H3" s="2052"/>
      <c r="I3" s="2052"/>
      <c r="J3" s="2052"/>
      <c r="K3" s="2052"/>
      <c r="L3" s="2052"/>
      <c r="M3" s="2052"/>
      <c r="N3" s="2052"/>
      <c r="O3" s="2052"/>
      <c r="P3" s="2052"/>
      <c r="Q3" s="997"/>
      <c r="R3" s="997"/>
      <c r="S3" s="997"/>
      <c r="T3" s="997"/>
      <c r="U3" s="997"/>
      <c r="V3" s="998"/>
    </row>
    <row r="4" spans="1:22" s="1001" customFormat="1" ht="19.5" customHeight="1" x14ac:dyDescent="0.25">
      <c r="A4" s="2053"/>
      <c r="B4" s="2053"/>
      <c r="C4" s="2053"/>
      <c r="D4" s="2053"/>
      <c r="E4" s="2053"/>
      <c r="F4" s="2053"/>
      <c r="G4" s="2053"/>
      <c r="H4" s="2053"/>
      <c r="I4" s="2053"/>
      <c r="J4" s="2053"/>
      <c r="K4" s="2053"/>
      <c r="L4" s="2053"/>
      <c r="M4" s="2053"/>
      <c r="N4" s="2053"/>
      <c r="O4" s="2053"/>
      <c r="P4" s="2053"/>
      <c r="Q4" s="1000"/>
      <c r="R4" s="1000"/>
      <c r="S4" s="1000"/>
      <c r="T4" s="1000"/>
      <c r="U4" s="997"/>
      <c r="V4" s="998"/>
    </row>
    <row r="5" spans="1:22" s="1005" customFormat="1" ht="29.25" customHeight="1" x14ac:dyDescent="0.2">
      <c r="A5" s="2048" t="s">
        <v>575</v>
      </c>
      <c r="B5" s="2048" t="s">
        <v>530</v>
      </c>
      <c r="C5" s="2048" t="s">
        <v>531</v>
      </c>
      <c r="D5" s="2048" t="s">
        <v>576</v>
      </c>
      <c r="E5" s="2048" t="s">
        <v>577</v>
      </c>
      <c r="F5" s="2055" t="s">
        <v>578</v>
      </c>
      <c r="G5" s="2056"/>
      <c r="H5" s="2056"/>
      <c r="I5" s="2056"/>
      <c r="J5" s="2057"/>
      <c r="K5" s="2048" t="s">
        <v>613</v>
      </c>
      <c r="L5" s="2048" t="s">
        <v>579</v>
      </c>
      <c r="M5" s="2050" t="s">
        <v>580</v>
      </c>
      <c r="N5" s="2050"/>
      <c r="O5" s="2050" t="s">
        <v>581</v>
      </c>
      <c r="P5" s="2050"/>
      <c r="Q5" s="1002"/>
      <c r="R5" s="2048" t="s">
        <v>582</v>
      </c>
      <c r="S5" s="2048" t="s">
        <v>583</v>
      </c>
      <c r="T5" s="2044" t="s">
        <v>584</v>
      </c>
      <c r="U5" s="1004"/>
      <c r="V5" s="1004"/>
    </row>
    <row r="6" spans="1:22" s="1005" customFormat="1" ht="38.25" customHeight="1" x14ac:dyDescent="0.2">
      <c r="A6" s="2049"/>
      <c r="B6" s="2049"/>
      <c r="C6" s="2049"/>
      <c r="D6" s="2049"/>
      <c r="E6" s="2049"/>
      <c r="F6" s="1003" t="s">
        <v>585</v>
      </c>
      <c r="G6" s="1003" t="s">
        <v>586</v>
      </c>
      <c r="H6" s="1003" t="s">
        <v>587</v>
      </c>
      <c r="I6" s="1003" t="s">
        <v>588</v>
      </c>
      <c r="J6" s="1003" t="s">
        <v>589</v>
      </c>
      <c r="K6" s="2049"/>
      <c r="L6" s="2049"/>
      <c r="M6" s="1003" t="s">
        <v>715</v>
      </c>
      <c r="N6" s="1003" t="s">
        <v>714</v>
      </c>
      <c r="O6" s="1003" t="s">
        <v>590</v>
      </c>
      <c r="P6" s="1003" t="s">
        <v>591</v>
      </c>
      <c r="Q6" s="1006"/>
      <c r="R6" s="2049"/>
      <c r="S6" s="2049"/>
      <c r="T6" s="2045"/>
      <c r="U6" s="1004"/>
      <c r="V6" s="1004"/>
    </row>
    <row r="7" spans="1:22" s="1013" customFormat="1" ht="17.25" customHeight="1" x14ac:dyDescent="0.2">
      <c r="A7" s="1007" t="s">
        <v>308</v>
      </c>
      <c r="B7" s="1007" t="s">
        <v>323</v>
      </c>
      <c r="C7" s="1007" t="s">
        <v>183</v>
      </c>
      <c r="D7" s="1007"/>
      <c r="E7" s="1007"/>
      <c r="F7" s="1008"/>
      <c r="G7" s="1008"/>
      <c r="H7" s="1008"/>
      <c r="I7" s="1008"/>
      <c r="J7" s="1008"/>
      <c r="K7" s="1009" t="s">
        <v>592</v>
      </c>
      <c r="L7" s="1007">
        <v>2</v>
      </c>
      <c r="M7" s="1010" t="s">
        <v>593</v>
      </c>
      <c r="N7" s="1010" t="s">
        <v>594</v>
      </c>
      <c r="O7" s="1010"/>
      <c r="P7" s="1010"/>
      <c r="Q7" s="1007"/>
      <c r="R7" s="1007"/>
      <c r="S7" s="1007"/>
      <c r="T7" s="1011"/>
      <c r="U7" s="1012"/>
      <c r="V7" s="1012"/>
    </row>
    <row r="8" spans="1:22" s="1093" customFormat="1" ht="20.25" customHeight="1" x14ac:dyDescent="0.2">
      <c r="A8" s="1014">
        <v>1</v>
      </c>
      <c r="B8" s="1015" t="s">
        <v>595</v>
      </c>
      <c r="C8" s="1016" t="s">
        <v>561</v>
      </c>
      <c r="D8" s="1017"/>
      <c r="E8" s="1018">
        <v>0.5</v>
      </c>
      <c r="F8" s="1017">
        <v>0.1</v>
      </c>
      <c r="G8" s="1017">
        <v>0.12</v>
      </c>
      <c r="H8" s="1017">
        <v>0.2</v>
      </c>
      <c r="I8" s="1017">
        <v>0.2</v>
      </c>
      <c r="J8" s="1017">
        <v>0.2</v>
      </c>
      <c r="K8" s="1019">
        <v>0.2</v>
      </c>
      <c r="L8" s="1020">
        <v>0.2</v>
      </c>
      <c r="M8" s="1020">
        <f>L8</f>
        <v>0.2</v>
      </c>
      <c r="N8" s="1021">
        <f>M8</f>
        <v>0.2</v>
      </c>
      <c r="O8" s="1022" t="s">
        <v>596</v>
      </c>
      <c r="P8" s="1019"/>
      <c r="Q8" s="1017"/>
      <c r="R8" s="1090"/>
      <c r="S8" s="1090"/>
      <c r="T8" s="1091"/>
      <c r="U8" s="1092"/>
      <c r="V8" s="1092"/>
    </row>
    <row r="9" spans="1:22" s="1036" customFormat="1" ht="25.5" customHeight="1" x14ac:dyDescent="0.2">
      <c r="A9" s="1023">
        <v>2</v>
      </c>
      <c r="B9" s="1024" t="s">
        <v>597</v>
      </c>
      <c r="C9" s="1025" t="s">
        <v>0</v>
      </c>
      <c r="D9" s="1026">
        <v>97.1</v>
      </c>
      <c r="E9" s="1027">
        <v>98</v>
      </c>
      <c r="F9" s="1028">
        <v>98.1</v>
      </c>
      <c r="G9" s="1028">
        <v>98.9</v>
      </c>
      <c r="H9" s="1028">
        <v>98.8</v>
      </c>
      <c r="I9" s="1028">
        <v>98</v>
      </c>
      <c r="J9" s="1028" t="s">
        <v>598</v>
      </c>
      <c r="K9" s="1029">
        <v>95.5</v>
      </c>
      <c r="L9" s="1030" t="s">
        <v>563</v>
      </c>
      <c r="M9" s="1216">
        <f>10693/16620*100</f>
        <v>64.338146811070999</v>
      </c>
      <c r="N9" s="1029" t="str">
        <f>L9</f>
        <v>&gt;95</v>
      </c>
      <c r="O9" s="1032" t="s">
        <v>596</v>
      </c>
      <c r="P9" s="1029"/>
      <c r="Q9" s="1028"/>
      <c r="R9" s="1033"/>
      <c r="S9" s="1033"/>
      <c r="T9" s="1034"/>
      <c r="U9" s="1035"/>
      <c r="V9" s="1035"/>
    </row>
    <row r="10" spans="1:22" s="1036" customFormat="1" ht="21" customHeight="1" x14ac:dyDescent="0.2">
      <c r="A10" s="1023">
        <v>3</v>
      </c>
      <c r="B10" s="1024" t="s">
        <v>599</v>
      </c>
      <c r="C10" s="1025" t="s">
        <v>0</v>
      </c>
      <c r="D10" s="1026">
        <v>29.2</v>
      </c>
      <c r="E10" s="1027">
        <v>15</v>
      </c>
      <c r="F10" s="1028">
        <v>27.1</v>
      </c>
      <c r="G10" s="1028">
        <v>25.2</v>
      </c>
      <c r="H10" s="1027">
        <v>24</v>
      </c>
      <c r="I10" s="1026">
        <v>22.5</v>
      </c>
      <c r="J10" s="1027">
        <v>21</v>
      </c>
      <c r="K10" s="1031">
        <v>15</v>
      </c>
      <c r="L10" s="1030" t="s">
        <v>600</v>
      </c>
      <c r="M10" s="2046" t="s">
        <v>628</v>
      </c>
      <c r="N10" s="2047"/>
      <c r="O10" s="1037"/>
      <c r="P10" s="352"/>
      <c r="Q10" s="1027"/>
      <c r="R10" s="1033"/>
      <c r="S10" s="1033"/>
      <c r="T10" s="1034"/>
      <c r="U10" s="1035"/>
      <c r="V10" s="1035"/>
    </row>
    <row r="11" spans="1:22" s="1046" customFormat="1" ht="21" customHeight="1" x14ac:dyDescent="0.2">
      <c r="A11" s="1038">
        <v>4</v>
      </c>
      <c r="B11" s="1024" t="s">
        <v>564</v>
      </c>
      <c r="C11" s="1039" t="s">
        <v>561</v>
      </c>
      <c r="D11" s="1040">
        <v>13.61</v>
      </c>
      <c r="E11" s="352" t="s">
        <v>601</v>
      </c>
      <c r="F11" s="1040">
        <v>12.9</v>
      </c>
      <c r="G11" s="1040">
        <v>12.11</v>
      </c>
      <c r="H11" s="1040">
        <v>8.1199999999999992</v>
      </c>
      <c r="I11" s="1040">
        <v>8.16</v>
      </c>
      <c r="J11" s="1040" t="s">
        <v>565</v>
      </c>
      <c r="K11" s="1041">
        <v>8.6</v>
      </c>
      <c r="L11" s="1030" t="s">
        <v>602</v>
      </c>
      <c r="M11" s="1217">
        <f>62/9431*1000</f>
        <v>6.57406425617644</v>
      </c>
      <c r="N11" s="352" t="s">
        <v>565</v>
      </c>
      <c r="O11" s="1042"/>
      <c r="P11" s="1040"/>
      <c r="Q11" s="1040"/>
      <c r="R11" s="1043"/>
      <c r="S11" s="1043"/>
      <c r="T11" s="1044"/>
      <c r="U11" s="1045"/>
      <c r="V11" s="1045"/>
    </row>
    <row r="12" spans="1:22" s="1046" customFormat="1" ht="21" customHeight="1" x14ac:dyDescent="0.2">
      <c r="A12" s="1038">
        <v>5</v>
      </c>
      <c r="B12" s="1024" t="s">
        <v>566</v>
      </c>
      <c r="C12" s="1039" t="s">
        <v>561</v>
      </c>
      <c r="D12" s="1040">
        <v>17.47</v>
      </c>
      <c r="E12" s="352" t="s">
        <v>567</v>
      </c>
      <c r="F12" s="1040">
        <v>14.82</v>
      </c>
      <c r="G12" s="1040">
        <v>15.13</v>
      </c>
      <c r="H12" s="1040">
        <v>10.94</v>
      </c>
      <c r="I12" s="1040">
        <v>12.23</v>
      </c>
      <c r="J12" s="1040" t="s">
        <v>567</v>
      </c>
      <c r="K12" s="1041">
        <v>10.5</v>
      </c>
      <c r="L12" s="1030" t="s">
        <v>603</v>
      </c>
      <c r="M12" s="1217">
        <f>78/9431*1000</f>
        <v>8.2705969674477782</v>
      </c>
      <c r="N12" s="352" t="s">
        <v>567</v>
      </c>
      <c r="O12" s="1042"/>
      <c r="P12" s="1040"/>
      <c r="Q12" s="1040"/>
      <c r="R12" s="1043"/>
      <c r="S12" s="1043"/>
      <c r="T12" s="1044"/>
      <c r="U12" s="1045"/>
      <c r="V12" s="1045"/>
    </row>
    <row r="13" spans="1:22" s="1058" customFormat="1" ht="21" customHeight="1" x14ac:dyDescent="0.2">
      <c r="A13" s="1047">
        <v>6</v>
      </c>
      <c r="B13" s="1015" t="s">
        <v>559</v>
      </c>
      <c r="C13" s="1048" t="s">
        <v>604</v>
      </c>
      <c r="D13" s="1049">
        <v>16</v>
      </c>
      <c r="E13" s="1050"/>
      <c r="F13" s="1051">
        <v>15.86</v>
      </c>
      <c r="G13" s="1049">
        <v>17</v>
      </c>
      <c r="H13" s="1052">
        <v>17.52</v>
      </c>
      <c r="I13" s="1052">
        <v>17.899999999999999</v>
      </c>
      <c r="J13" s="1053">
        <v>18</v>
      </c>
      <c r="K13" s="1094">
        <v>22.13</v>
      </c>
      <c r="L13" s="1053">
        <v>25</v>
      </c>
      <c r="M13" s="1053">
        <v>23.7</v>
      </c>
      <c r="N13" s="1053">
        <f>M13</f>
        <v>23.7</v>
      </c>
      <c r="O13" s="1054" t="s">
        <v>596</v>
      </c>
      <c r="P13" s="1054"/>
      <c r="Q13" s="1053"/>
      <c r="R13" s="1055"/>
      <c r="S13" s="1055"/>
      <c r="T13" s="1056"/>
      <c r="U13" s="1057"/>
      <c r="V13" s="1057"/>
    </row>
    <row r="14" spans="1:22" s="1046" customFormat="1" ht="21" customHeight="1" x14ac:dyDescent="0.2">
      <c r="A14" s="1038">
        <v>7</v>
      </c>
      <c r="B14" s="1024" t="s">
        <v>605</v>
      </c>
      <c r="C14" s="1039" t="s">
        <v>548</v>
      </c>
      <c r="D14" s="1059">
        <v>4.3</v>
      </c>
      <c r="E14" s="352">
        <v>6.2</v>
      </c>
      <c r="F14" s="1059">
        <v>5.4</v>
      </c>
      <c r="G14" s="1059">
        <v>5.5</v>
      </c>
      <c r="H14" s="1060">
        <v>5.8</v>
      </c>
      <c r="I14" s="1060">
        <v>5.9</v>
      </c>
      <c r="J14" s="1060">
        <v>6</v>
      </c>
      <c r="K14" s="1060">
        <v>7.7</v>
      </c>
      <c r="L14" s="1060">
        <v>8</v>
      </c>
      <c r="M14" s="1060">
        <v>7.9</v>
      </c>
      <c r="N14" s="1060">
        <v>7.9</v>
      </c>
      <c r="O14" s="1061" t="s">
        <v>596</v>
      </c>
      <c r="P14" s="1060"/>
      <c r="Q14" s="1060"/>
      <c r="R14" s="1043"/>
      <c r="S14" s="1043"/>
      <c r="T14" s="1044"/>
      <c r="U14" s="1045"/>
      <c r="V14" s="1045"/>
    </row>
    <row r="15" spans="1:22" s="1046" customFormat="1" ht="26.25" customHeight="1" x14ac:dyDescent="0.2">
      <c r="A15" s="1038">
        <v>8</v>
      </c>
      <c r="B15" s="1024" t="s">
        <v>572</v>
      </c>
      <c r="C15" s="1039" t="s">
        <v>606</v>
      </c>
      <c r="D15" s="352"/>
      <c r="E15" s="352">
        <v>100</v>
      </c>
      <c r="F15" s="1029"/>
      <c r="G15" s="1029"/>
      <c r="H15" s="1029"/>
      <c r="I15" s="1029"/>
      <c r="J15" s="1029">
        <v>74.5</v>
      </c>
      <c r="K15" s="1095">
        <v>89</v>
      </c>
      <c r="L15" s="352">
        <v>100</v>
      </c>
      <c r="M15" s="2046" t="s">
        <v>628</v>
      </c>
      <c r="N15" s="2047"/>
      <c r="O15" s="1062"/>
      <c r="P15" s="1062"/>
      <c r="Q15" s="1029"/>
      <c r="R15" s="1043"/>
      <c r="S15" s="1043"/>
      <c r="T15" s="1044"/>
      <c r="U15" s="1045"/>
      <c r="V15" s="1045"/>
    </row>
    <row r="16" spans="1:22" s="1046" customFormat="1" ht="21.75" customHeight="1" x14ac:dyDescent="0.2">
      <c r="A16" s="1038"/>
      <c r="B16" s="1024" t="s">
        <v>607</v>
      </c>
      <c r="C16" s="1039" t="s">
        <v>0</v>
      </c>
      <c r="D16" s="352"/>
      <c r="E16" s="352"/>
      <c r="F16" s="1029"/>
      <c r="G16" s="1029"/>
      <c r="H16" s="1029"/>
      <c r="I16" s="1029"/>
      <c r="J16" s="1029"/>
      <c r="K16" s="1031">
        <v>63</v>
      </c>
      <c r="L16" s="352" t="s">
        <v>608</v>
      </c>
      <c r="M16" s="2046" t="s">
        <v>628</v>
      </c>
      <c r="N16" s="2047"/>
      <c r="O16" s="1037"/>
      <c r="P16" s="352"/>
      <c r="Q16" s="1029"/>
      <c r="R16" s="1043"/>
      <c r="S16" s="1043"/>
      <c r="T16" s="1044"/>
      <c r="U16" s="1045"/>
      <c r="V16" s="1045"/>
    </row>
    <row r="17" spans="1:22" s="1046" customFormat="1" ht="21.75" customHeight="1" x14ac:dyDescent="0.2">
      <c r="A17" s="1063">
        <v>9</v>
      </c>
      <c r="B17" s="1024" t="s">
        <v>609</v>
      </c>
      <c r="C17" s="1063" t="s">
        <v>0</v>
      </c>
      <c r="D17" s="1024"/>
      <c r="E17" s="1024"/>
      <c r="F17" s="1024"/>
      <c r="G17" s="1024"/>
      <c r="H17" s="1024"/>
      <c r="I17" s="1024"/>
      <c r="J17" s="1024"/>
      <c r="K17" s="1060">
        <v>91.5</v>
      </c>
      <c r="L17" s="1063">
        <v>100</v>
      </c>
      <c r="M17" s="1053">
        <v>91.5</v>
      </c>
      <c r="N17" s="1053">
        <v>91.5</v>
      </c>
      <c r="O17" s="1063" t="s">
        <v>596</v>
      </c>
      <c r="P17" s="1063"/>
      <c r="Q17" s="1064"/>
      <c r="R17" s="1065"/>
      <c r="S17" s="1065"/>
      <c r="T17" s="1066"/>
      <c r="U17" s="1045"/>
      <c r="V17" s="1045"/>
    </row>
    <row r="18" spans="1:22" s="1036" customFormat="1" ht="21.75" customHeight="1" x14ac:dyDescent="0.2">
      <c r="A18" s="1067"/>
      <c r="B18" s="1067" t="s">
        <v>610</v>
      </c>
      <c r="C18" s="1068" t="s">
        <v>363</v>
      </c>
      <c r="D18" s="1067"/>
      <c r="E18" s="1067"/>
      <c r="F18" s="1067"/>
      <c r="G18" s="1067"/>
      <c r="H18" s="1067"/>
      <c r="I18" s="1067"/>
      <c r="J18" s="1067"/>
      <c r="K18" s="1096">
        <v>129</v>
      </c>
      <c r="L18" s="1096"/>
      <c r="M18" s="1096">
        <v>129</v>
      </c>
      <c r="N18" s="1096">
        <v>129</v>
      </c>
      <c r="O18" s="1097"/>
      <c r="P18" s="1097"/>
      <c r="Q18" s="1069"/>
      <c r="R18" s="1070"/>
      <c r="S18" s="1070"/>
      <c r="T18" s="1071"/>
      <c r="U18" s="1071"/>
      <c r="V18" s="1035"/>
    </row>
    <row r="19" spans="1:22" s="1046" customFormat="1" ht="33" customHeight="1" x14ac:dyDescent="0.2">
      <c r="A19" s="1072"/>
      <c r="B19" s="2054" t="s">
        <v>611</v>
      </c>
      <c r="C19" s="2054"/>
      <c r="D19" s="2054"/>
      <c r="E19" s="2054"/>
      <c r="F19" s="2054"/>
      <c r="G19" s="2054"/>
      <c r="H19" s="2054"/>
      <c r="I19" s="2054"/>
      <c r="J19" s="2054"/>
      <c r="K19" s="2054"/>
      <c r="L19" s="2054"/>
      <c r="M19" s="2054"/>
      <c r="N19" s="2054"/>
      <c r="O19" s="2054"/>
      <c r="P19" s="2054"/>
      <c r="Q19" s="1073"/>
      <c r="R19" s="1074"/>
      <c r="S19" s="1074"/>
      <c r="T19" s="1075"/>
      <c r="U19" s="1075"/>
      <c r="V19" s="1045"/>
    </row>
    <row r="20" spans="1:22" ht="15.75" x14ac:dyDescent="0.2">
      <c r="A20" s="1076"/>
      <c r="B20" s="2051" t="s">
        <v>612</v>
      </c>
      <c r="C20" s="2051"/>
      <c r="D20" s="2051"/>
      <c r="E20" s="2051"/>
      <c r="F20" s="2051"/>
      <c r="G20" s="2051"/>
      <c r="H20" s="2051"/>
      <c r="I20" s="2051"/>
      <c r="J20" s="2051"/>
      <c r="K20" s="2051"/>
      <c r="L20" s="2051"/>
      <c r="M20" s="2051"/>
      <c r="N20" s="2051"/>
      <c r="O20" s="2051"/>
      <c r="P20" s="2051"/>
      <c r="Q20" s="1077"/>
      <c r="R20" s="1077"/>
      <c r="S20" s="1077"/>
      <c r="T20" s="998"/>
      <c r="U20" s="997"/>
      <c r="V20" s="998"/>
    </row>
    <row r="21" spans="1:22" ht="15.75" x14ac:dyDescent="0.2">
      <c r="A21" s="1076"/>
      <c r="B21" s="1077"/>
      <c r="C21" s="1078"/>
      <c r="D21" s="1076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6"/>
      <c r="P21" s="1077"/>
      <c r="Q21" s="1077"/>
      <c r="R21" s="1077"/>
      <c r="S21" s="1077"/>
      <c r="T21" s="998"/>
      <c r="U21" s="997"/>
      <c r="V21" s="998"/>
    </row>
    <row r="22" spans="1:22" ht="15.75" x14ac:dyDescent="0.2">
      <c r="A22" s="1079"/>
      <c r="B22" s="998"/>
      <c r="C22" s="1080"/>
      <c r="D22" s="1079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1079"/>
      <c r="P22" s="998"/>
      <c r="Q22" s="998"/>
      <c r="R22" s="998"/>
      <c r="S22" s="998"/>
      <c r="T22" s="998"/>
      <c r="U22" s="997"/>
      <c r="V22" s="998"/>
    </row>
    <row r="23" spans="1:22" ht="15.75" x14ac:dyDescent="0.2">
      <c r="A23" s="1079"/>
      <c r="B23" s="998"/>
      <c r="C23" s="1080"/>
      <c r="D23" s="1079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1079"/>
      <c r="P23" s="998"/>
      <c r="Q23" s="998"/>
      <c r="R23" s="998"/>
      <c r="S23" s="998"/>
      <c r="T23" s="998"/>
      <c r="U23" s="997"/>
      <c r="V23" s="998"/>
    </row>
    <row r="24" spans="1:22" ht="15.75" x14ac:dyDescent="0.2">
      <c r="A24" s="1079"/>
      <c r="B24" s="1081"/>
      <c r="C24" s="1080"/>
      <c r="D24" s="1079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1079"/>
      <c r="P24" s="998"/>
      <c r="Q24" s="998"/>
      <c r="R24" s="998"/>
      <c r="S24" s="998"/>
      <c r="T24" s="998"/>
      <c r="U24" s="997"/>
      <c r="V24" s="998"/>
    </row>
    <row r="25" spans="1:22" ht="15.75" x14ac:dyDescent="0.2">
      <c r="A25" s="1079"/>
      <c r="B25" s="1081"/>
      <c r="C25" s="1080"/>
      <c r="D25" s="1079"/>
      <c r="E25" s="998"/>
      <c r="F25" s="998"/>
      <c r="G25" s="998"/>
      <c r="H25" s="998"/>
      <c r="I25" s="998"/>
      <c r="J25" s="998"/>
      <c r="K25" s="998"/>
      <c r="L25" s="998"/>
      <c r="M25" s="998"/>
      <c r="N25" s="998"/>
      <c r="O25" s="1079"/>
      <c r="P25" s="998"/>
      <c r="Q25" s="998"/>
      <c r="R25" s="998"/>
      <c r="S25" s="998"/>
      <c r="T25" s="998"/>
      <c r="U25" s="997"/>
      <c r="V25" s="998"/>
    </row>
    <row r="26" spans="1:22" ht="15.75" x14ac:dyDescent="0.2">
      <c r="A26" s="1079"/>
      <c r="B26" s="1081"/>
      <c r="C26" s="1080"/>
      <c r="D26" s="1079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1079"/>
      <c r="P26" s="998"/>
      <c r="Q26" s="998"/>
      <c r="R26" s="998"/>
      <c r="S26" s="998"/>
      <c r="T26" s="998"/>
      <c r="U26" s="997"/>
      <c r="V26" s="998"/>
    </row>
    <row r="27" spans="1:22" ht="15.75" x14ac:dyDescent="0.2">
      <c r="A27" s="1079"/>
      <c r="B27" s="1081"/>
      <c r="C27" s="1080"/>
      <c r="D27" s="1079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1079"/>
      <c r="P27" s="998"/>
      <c r="Q27" s="998"/>
      <c r="R27" s="998"/>
      <c r="S27" s="998"/>
      <c r="T27" s="998"/>
      <c r="U27" s="997"/>
      <c r="V27" s="998"/>
    </row>
    <row r="28" spans="1:22" ht="15.75" x14ac:dyDescent="0.2">
      <c r="A28" s="1079"/>
      <c r="B28" s="1082"/>
      <c r="C28" s="1080"/>
      <c r="D28" s="1079"/>
      <c r="E28" s="998"/>
      <c r="F28" s="998"/>
      <c r="G28" s="998"/>
      <c r="H28" s="998"/>
      <c r="I28" s="998"/>
      <c r="J28" s="998"/>
      <c r="K28" s="998"/>
      <c r="L28" s="998"/>
      <c r="M28" s="998"/>
      <c r="N28" s="998"/>
      <c r="O28" s="1079"/>
      <c r="P28" s="998"/>
      <c r="Q28" s="998"/>
      <c r="R28" s="998"/>
      <c r="S28" s="998"/>
      <c r="T28" s="998"/>
      <c r="U28" s="997"/>
      <c r="V28" s="998"/>
    </row>
  </sheetData>
  <mergeCells count="22"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  <mergeCell ref="C5:C6"/>
    <mergeCell ref="D5:D6"/>
    <mergeCell ref="E5:E6"/>
    <mergeCell ref="F5:J5"/>
    <mergeCell ref="T5:T6"/>
    <mergeCell ref="M10:N10"/>
    <mergeCell ref="K5:K6"/>
    <mergeCell ref="L5:L6"/>
    <mergeCell ref="M5:N5"/>
    <mergeCell ref="O5:P5"/>
    <mergeCell ref="R5:R6"/>
    <mergeCell ref="S5:S6"/>
  </mergeCells>
  <phoneticPr fontId="20" type="noConversion"/>
  <pageMargins left="0.91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15"/>
  <sheetViews>
    <sheetView zoomScale="80" zoomScaleNormal="80" workbookViewId="0">
      <selection activeCell="Q7" sqref="Q7"/>
    </sheetView>
  </sheetViews>
  <sheetFormatPr defaultRowHeight="15" x14ac:dyDescent="0.2"/>
  <cols>
    <col min="1" max="1" width="6.25" customWidth="1"/>
    <col min="2" max="2" width="24.125" customWidth="1"/>
    <col min="3" max="3" width="10.375" customWidth="1"/>
    <col min="4" max="4" width="12" customWidth="1"/>
    <col min="5" max="5" width="9.5" customWidth="1"/>
    <col min="6" max="6" width="9.75" customWidth="1"/>
    <col min="7" max="7" width="9.125" customWidth="1"/>
    <col min="8" max="8" width="7.75" customWidth="1"/>
    <col min="9" max="9" width="10.75" customWidth="1"/>
    <col min="10" max="10" width="11.375" customWidth="1"/>
    <col min="11" max="11" width="10.375" customWidth="1"/>
  </cols>
  <sheetData>
    <row r="1" spans="1:12" ht="30.75" customHeight="1" x14ac:dyDescent="0.3">
      <c r="A1" s="2217" t="s">
        <v>834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</row>
    <row r="2" spans="1:12" ht="22.5" x14ac:dyDescent="0.3">
      <c r="B2" s="12"/>
    </row>
    <row r="3" spans="1:12" ht="43.5" customHeight="1" x14ac:dyDescent="0.2">
      <c r="A3" s="2223" t="s">
        <v>14</v>
      </c>
      <c r="B3" s="2209" t="s">
        <v>38</v>
      </c>
      <c r="C3" s="2182" t="s">
        <v>36</v>
      </c>
      <c r="D3" s="2222"/>
      <c r="E3" s="2222"/>
      <c r="F3" s="2182" t="s">
        <v>37</v>
      </c>
      <c r="G3" s="2222"/>
      <c r="H3" s="2183"/>
      <c r="I3" s="2212" t="s">
        <v>500</v>
      </c>
      <c r="J3" s="2213"/>
      <c r="K3" s="2214"/>
    </row>
    <row r="4" spans="1:12" ht="43.5" customHeight="1" x14ac:dyDescent="0.2">
      <c r="A4" s="2224"/>
      <c r="B4" s="2221"/>
      <c r="C4" s="800" t="s">
        <v>815</v>
      </c>
      <c r="D4" s="1466" t="s">
        <v>835</v>
      </c>
      <c r="E4" s="800" t="s">
        <v>0</v>
      </c>
      <c r="F4" s="800" t="s">
        <v>815</v>
      </c>
      <c r="G4" s="1592" t="s">
        <v>835</v>
      </c>
      <c r="H4" s="801" t="s">
        <v>0</v>
      </c>
      <c r="I4" s="800" t="s">
        <v>815</v>
      </c>
      <c r="J4" s="1592" t="s">
        <v>835</v>
      </c>
      <c r="K4" s="800" t="s">
        <v>0</v>
      </c>
    </row>
    <row r="5" spans="1:12" ht="38.25" customHeight="1" x14ac:dyDescent="0.2">
      <c r="A5" s="171">
        <v>1</v>
      </c>
      <c r="B5" s="403" t="s">
        <v>147</v>
      </c>
      <c r="C5" s="1377">
        <v>3000</v>
      </c>
      <c r="D5" s="1273">
        <v>1098</v>
      </c>
      <c r="E5" s="1274">
        <f>D5/C5*100</f>
        <v>36.6</v>
      </c>
      <c r="F5" s="1373">
        <v>0</v>
      </c>
      <c r="G5" s="1373">
        <v>0</v>
      </c>
      <c r="H5" s="1373">
        <v>0</v>
      </c>
      <c r="I5" s="1373">
        <v>0</v>
      </c>
      <c r="J5" s="1373">
        <v>0</v>
      </c>
      <c r="K5" s="1373">
        <v>0</v>
      </c>
    </row>
    <row r="6" spans="1:12" ht="38.25" customHeight="1" x14ac:dyDescent="0.2">
      <c r="A6" s="172">
        <v>2</v>
      </c>
      <c r="B6" s="234" t="s">
        <v>98</v>
      </c>
      <c r="C6" s="235">
        <v>3100</v>
      </c>
      <c r="D6" s="484">
        <v>796</v>
      </c>
      <c r="E6" s="233">
        <f t="shared" ref="E6:E11" si="0">D6/C6*100</f>
        <v>25.677419354838708</v>
      </c>
      <c r="F6" s="1373">
        <v>0</v>
      </c>
      <c r="G6" s="967">
        <v>0</v>
      </c>
      <c r="H6" s="1373">
        <v>0</v>
      </c>
      <c r="I6" s="811">
        <v>82</v>
      </c>
      <c r="J6" s="811">
        <v>82</v>
      </c>
      <c r="K6" s="1408">
        <f>J6/I6*100</f>
        <v>100</v>
      </c>
    </row>
    <row r="7" spans="1:12" ht="38.25" customHeight="1" x14ac:dyDescent="0.2">
      <c r="A7" s="172">
        <v>3</v>
      </c>
      <c r="B7" s="234" t="s">
        <v>93</v>
      </c>
      <c r="C7" s="235">
        <v>6000</v>
      </c>
      <c r="D7" s="484">
        <v>4705</v>
      </c>
      <c r="E7" s="233">
        <f t="shared" si="0"/>
        <v>78.416666666666671</v>
      </c>
      <c r="F7" s="1373">
        <v>0</v>
      </c>
      <c r="G7" s="1373">
        <v>0</v>
      </c>
      <c r="H7" s="1373">
        <v>0</v>
      </c>
      <c r="I7" s="1373">
        <v>0</v>
      </c>
      <c r="J7" s="1373">
        <v>0</v>
      </c>
      <c r="K7" s="1373">
        <v>0</v>
      </c>
    </row>
    <row r="8" spans="1:12" ht="38.25" customHeight="1" x14ac:dyDescent="0.2">
      <c r="A8" s="172">
        <v>4</v>
      </c>
      <c r="B8" s="234" t="s">
        <v>99</v>
      </c>
      <c r="C8" s="235">
        <v>4300</v>
      </c>
      <c r="D8" s="484">
        <v>2392</v>
      </c>
      <c r="E8" s="233">
        <f t="shared" si="0"/>
        <v>55.627906976744192</v>
      </c>
      <c r="F8" s="1373">
        <v>0</v>
      </c>
      <c r="G8" s="1373">
        <v>0</v>
      </c>
      <c r="H8" s="1373">
        <v>0</v>
      </c>
      <c r="I8" s="811">
        <v>60</v>
      </c>
      <c r="J8" s="811">
        <v>60</v>
      </c>
      <c r="K8" s="1408">
        <f>J8/I8*100</f>
        <v>100</v>
      </c>
    </row>
    <row r="9" spans="1:12" ht="38.25" customHeight="1" x14ac:dyDescent="0.25">
      <c r="A9" s="172">
        <v>5</v>
      </c>
      <c r="B9" s="234" t="s">
        <v>95</v>
      </c>
      <c r="C9" s="235">
        <v>6100</v>
      </c>
      <c r="D9" s="484">
        <v>2693</v>
      </c>
      <c r="E9" s="233">
        <f t="shared" si="0"/>
        <v>44.147540983606561</v>
      </c>
      <c r="F9" s="1373">
        <v>0</v>
      </c>
      <c r="G9" s="1373">
        <v>0</v>
      </c>
      <c r="H9" s="1373">
        <v>0</v>
      </c>
      <c r="I9" s="420"/>
      <c r="J9" s="811">
        <v>0</v>
      </c>
      <c r="K9" s="811">
        <v>0</v>
      </c>
      <c r="L9" s="3"/>
    </row>
    <row r="10" spans="1:12" ht="38.25" customHeight="1" x14ac:dyDescent="0.25">
      <c r="A10" s="172">
        <v>6</v>
      </c>
      <c r="B10" s="234" t="s">
        <v>96</v>
      </c>
      <c r="C10" s="235">
        <v>10900</v>
      </c>
      <c r="D10" s="484">
        <v>5010</v>
      </c>
      <c r="E10" s="233">
        <f t="shared" si="0"/>
        <v>45.963302752293579</v>
      </c>
      <c r="F10" s="1373">
        <v>0</v>
      </c>
      <c r="G10" s="1373">
        <v>0</v>
      </c>
      <c r="H10" s="1373">
        <v>0</v>
      </c>
      <c r="I10" s="967">
        <v>0</v>
      </c>
      <c r="J10" s="811">
        <v>0</v>
      </c>
      <c r="K10" s="811">
        <v>0</v>
      </c>
      <c r="L10" s="3"/>
    </row>
    <row r="11" spans="1:12" ht="38.25" customHeight="1" x14ac:dyDescent="0.2">
      <c r="A11" s="172">
        <v>7</v>
      </c>
      <c r="B11" s="485" t="s">
        <v>103</v>
      </c>
      <c r="C11" s="235">
        <v>3600</v>
      </c>
      <c r="D11" s="484">
        <v>2664</v>
      </c>
      <c r="E11" s="233">
        <f t="shared" si="0"/>
        <v>74</v>
      </c>
      <c r="F11" s="1373">
        <v>0</v>
      </c>
      <c r="G11" s="1373">
        <v>0</v>
      </c>
      <c r="H11" s="1373">
        <v>0</v>
      </c>
      <c r="I11" s="967">
        <v>0</v>
      </c>
      <c r="J11" s="811">
        <v>0</v>
      </c>
      <c r="K11" s="811">
        <v>0</v>
      </c>
    </row>
    <row r="12" spans="1:12" ht="38.25" customHeight="1" x14ac:dyDescent="0.2">
      <c r="A12" s="172">
        <v>8</v>
      </c>
      <c r="B12" s="485" t="s">
        <v>529</v>
      </c>
      <c r="C12" s="1178"/>
      <c r="D12" s="1179">
        <v>0</v>
      </c>
      <c r="E12" s="1180"/>
      <c r="F12" s="1181"/>
      <c r="G12" s="1373">
        <v>0</v>
      </c>
      <c r="H12" s="1180"/>
      <c r="I12" s="1158"/>
      <c r="J12" s="1158"/>
      <c r="K12" s="1158"/>
    </row>
    <row r="13" spans="1:12" ht="38.25" customHeight="1" x14ac:dyDescent="0.2">
      <c r="A13" s="2225" t="s">
        <v>13</v>
      </c>
      <c r="B13" s="2226"/>
      <c r="C13" s="337">
        <f>SUM(C5:C11)</f>
        <v>37000</v>
      </c>
      <c r="D13" s="337">
        <f>SUM(D5:D12)</f>
        <v>19358</v>
      </c>
      <c r="E13" s="338">
        <f>D13/C13*100</f>
        <v>52.318918918918925</v>
      </c>
      <c r="F13" s="421">
        <f>SUM(F5:F11)</f>
        <v>0</v>
      </c>
      <c r="G13" s="597">
        <f>SUM(G5:G12)</f>
        <v>0</v>
      </c>
      <c r="H13" s="597">
        <f>SUM(H5:H12)</f>
        <v>0</v>
      </c>
      <c r="I13" s="597">
        <f>SUM(I5:I12)</f>
        <v>142</v>
      </c>
      <c r="J13" s="597">
        <f>SUM(J5:J12)</f>
        <v>142</v>
      </c>
      <c r="K13" s="1378">
        <f>J13/I13*100</f>
        <v>100</v>
      </c>
    </row>
    <row r="14" spans="1:12" x14ac:dyDescent="0.2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8.75" x14ac:dyDescent="0.3">
      <c r="B15" s="10"/>
    </row>
  </sheetData>
  <mergeCells count="7">
    <mergeCell ref="A1:K1"/>
    <mergeCell ref="F3:H3"/>
    <mergeCell ref="A3:A4"/>
    <mergeCell ref="A13:B13"/>
    <mergeCell ref="C3:E3"/>
    <mergeCell ref="B3:B4"/>
    <mergeCell ref="I3:K3"/>
  </mergeCells>
  <phoneticPr fontId="20" type="noConversion"/>
  <pageMargins left="0.67" right="0.3" top="0.66" bottom="0.8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N40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RowHeight="15" x14ac:dyDescent="0.2"/>
  <cols>
    <col min="1" max="1" width="4.375" customWidth="1"/>
    <col min="2" max="2" width="20.625" customWidth="1"/>
    <col min="3" max="3" width="10.5" customWidth="1"/>
    <col min="4" max="4" width="9.625" style="23" customWidth="1"/>
    <col min="5" max="5" width="7.5" style="23" customWidth="1"/>
    <col min="6" max="6" width="9.25" style="23" customWidth="1"/>
    <col min="7" max="7" width="10.375" style="23" customWidth="1"/>
    <col min="8" max="8" width="6.5" style="23" customWidth="1"/>
    <col min="9" max="9" width="8" style="23" customWidth="1"/>
    <col min="10" max="10" width="8.75" style="23" customWidth="1"/>
    <col min="11" max="11" width="7.125" style="23" customWidth="1"/>
    <col min="12" max="12" width="7.375" style="23" customWidth="1"/>
    <col min="13" max="13" width="9.25" style="23" customWidth="1"/>
    <col min="14" max="14" width="7.5" style="23" customWidth="1"/>
  </cols>
  <sheetData>
    <row r="1" spans="1:14" ht="39" customHeight="1" x14ac:dyDescent="0.3">
      <c r="A1" s="2227" t="s">
        <v>930</v>
      </c>
      <c r="B1" s="2227"/>
      <c r="C1" s="2227"/>
      <c r="D1" s="2227"/>
      <c r="E1" s="2227"/>
      <c r="F1" s="2227"/>
      <c r="G1" s="2227"/>
      <c r="H1" s="2227"/>
      <c r="I1" s="2227"/>
      <c r="J1" s="2227"/>
      <c r="K1" s="2227"/>
      <c r="L1" s="2227"/>
      <c r="M1" s="2227"/>
      <c r="N1" s="2227"/>
    </row>
    <row r="2" spans="1:14" ht="28.5" customHeight="1" x14ac:dyDescent="0.35">
      <c r="A2" s="2"/>
    </row>
    <row r="3" spans="1:14" ht="26.25" customHeight="1" x14ac:dyDescent="0.2">
      <c r="A3" s="2234" t="s">
        <v>14</v>
      </c>
      <c r="B3" s="2214" t="s">
        <v>221</v>
      </c>
      <c r="C3" s="2228" t="s">
        <v>430</v>
      </c>
      <c r="D3" s="2229"/>
      <c r="E3" s="2230"/>
      <c r="F3" s="2228" t="s">
        <v>431</v>
      </c>
      <c r="G3" s="2229"/>
      <c r="H3" s="2230"/>
      <c r="I3" s="2228" t="s">
        <v>432</v>
      </c>
      <c r="J3" s="2229"/>
      <c r="K3" s="2230"/>
      <c r="L3" s="2228" t="s">
        <v>966</v>
      </c>
      <c r="M3" s="2229"/>
      <c r="N3" s="2230"/>
    </row>
    <row r="4" spans="1:14" ht="19.5" customHeight="1" x14ac:dyDescent="0.2">
      <c r="A4" s="2235"/>
      <c r="B4" s="2237"/>
      <c r="C4" s="2231"/>
      <c r="D4" s="2232"/>
      <c r="E4" s="2233"/>
      <c r="F4" s="2231"/>
      <c r="G4" s="2232"/>
      <c r="H4" s="2233"/>
      <c r="I4" s="2231"/>
      <c r="J4" s="2232"/>
      <c r="K4" s="2233"/>
      <c r="L4" s="2231"/>
      <c r="M4" s="2232"/>
      <c r="N4" s="2233"/>
    </row>
    <row r="5" spans="1:14" ht="45" customHeight="1" x14ac:dyDescent="0.2">
      <c r="A5" s="2236"/>
      <c r="B5" s="2238"/>
      <c r="C5" s="527" t="s">
        <v>886</v>
      </c>
      <c r="D5" s="852" t="s">
        <v>939</v>
      </c>
      <c r="E5" s="852" t="s">
        <v>0</v>
      </c>
      <c r="F5" s="527" t="s">
        <v>886</v>
      </c>
      <c r="G5" s="852" t="s">
        <v>939</v>
      </c>
      <c r="H5" s="852" t="s">
        <v>0</v>
      </c>
      <c r="I5" s="527" t="s">
        <v>886</v>
      </c>
      <c r="J5" s="852" t="s">
        <v>939</v>
      </c>
      <c r="K5" s="852" t="s">
        <v>0</v>
      </c>
      <c r="L5" s="527" t="s">
        <v>886</v>
      </c>
      <c r="M5" s="852" t="s">
        <v>939</v>
      </c>
      <c r="N5" s="852" t="s">
        <v>0</v>
      </c>
    </row>
    <row r="6" spans="1:14" ht="30" customHeight="1" x14ac:dyDescent="0.2">
      <c r="A6" s="305">
        <v>1</v>
      </c>
      <c r="B6" s="243" t="s">
        <v>92</v>
      </c>
      <c r="C6" s="1371">
        <v>700</v>
      </c>
      <c r="D6" s="472">
        <v>384</v>
      </c>
      <c r="E6" s="797">
        <f t="shared" ref="E6:E15" si="0">D6/C6*100</f>
        <v>54.857142857142861</v>
      </c>
      <c r="F6" s="472">
        <v>500</v>
      </c>
      <c r="G6" s="472">
        <v>13</v>
      </c>
      <c r="H6" s="798">
        <f t="shared" ref="H6:H12" si="1">G6/F6*100</f>
        <v>2.6</v>
      </c>
      <c r="I6" s="472">
        <v>6</v>
      </c>
      <c r="J6" s="854">
        <v>0</v>
      </c>
      <c r="K6" s="797">
        <f>J6/I6*100</f>
        <v>0</v>
      </c>
      <c r="L6" s="472">
        <v>6</v>
      </c>
      <c r="M6" s="796">
        <v>2</v>
      </c>
      <c r="N6" s="797">
        <f t="shared" ref="N6:N14" si="2">M6/L6*100</f>
        <v>33.333333333333329</v>
      </c>
    </row>
    <row r="7" spans="1:14" ht="30" customHeight="1" x14ac:dyDescent="0.2">
      <c r="A7" s="157">
        <v>2</v>
      </c>
      <c r="B7" s="176" t="s">
        <v>147</v>
      </c>
      <c r="C7" s="1171">
        <v>600</v>
      </c>
      <c r="D7" s="796">
        <v>472</v>
      </c>
      <c r="E7" s="797">
        <f t="shared" si="0"/>
        <v>78.666666666666657</v>
      </c>
      <c r="F7" s="796">
        <v>400</v>
      </c>
      <c r="G7" s="796">
        <v>284</v>
      </c>
      <c r="H7" s="797">
        <f t="shared" si="1"/>
        <v>71</v>
      </c>
      <c r="I7" s="796">
        <v>6</v>
      </c>
      <c r="J7" s="854">
        <v>0</v>
      </c>
      <c r="K7" s="797">
        <f>J7/I7*100</f>
        <v>0</v>
      </c>
      <c r="L7" s="796">
        <v>6</v>
      </c>
      <c r="M7" s="408">
        <v>0</v>
      </c>
      <c r="N7" s="797">
        <f t="shared" si="2"/>
        <v>0</v>
      </c>
    </row>
    <row r="8" spans="1:14" ht="30" customHeight="1" x14ac:dyDescent="0.2">
      <c r="A8" s="157">
        <v>3</v>
      </c>
      <c r="B8" s="176" t="s">
        <v>93</v>
      </c>
      <c r="C8" s="1171">
        <v>1000</v>
      </c>
      <c r="D8" s="796">
        <v>456</v>
      </c>
      <c r="E8" s="797">
        <f t="shared" si="0"/>
        <v>45.6</v>
      </c>
      <c r="F8" s="796">
        <v>900</v>
      </c>
      <c r="G8" s="796">
        <v>733</v>
      </c>
      <c r="H8" s="797">
        <f t="shared" si="1"/>
        <v>81.444444444444443</v>
      </c>
      <c r="I8" s="796">
        <v>18</v>
      </c>
      <c r="J8" s="796">
        <v>7</v>
      </c>
      <c r="K8" s="797">
        <f t="shared" ref="K8:K16" si="3">J8/I8*100</f>
        <v>38.888888888888893</v>
      </c>
      <c r="L8" s="796">
        <v>18</v>
      </c>
      <c r="M8" s="796">
        <v>14</v>
      </c>
      <c r="N8" s="797">
        <f t="shared" si="2"/>
        <v>77.777777777777786</v>
      </c>
    </row>
    <row r="9" spans="1:14" ht="30" customHeight="1" x14ac:dyDescent="0.2">
      <c r="A9" s="157">
        <v>4</v>
      </c>
      <c r="B9" s="176" t="s">
        <v>94</v>
      </c>
      <c r="C9" s="1171">
        <v>800</v>
      </c>
      <c r="D9" s="796">
        <v>935</v>
      </c>
      <c r="E9" s="797">
        <f t="shared" si="0"/>
        <v>116.875</v>
      </c>
      <c r="F9" s="796">
        <v>700</v>
      </c>
      <c r="G9" s="796">
        <v>1192</v>
      </c>
      <c r="H9" s="797">
        <f t="shared" si="1"/>
        <v>170.28571428571428</v>
      </c>
      <c r="I9" s="796">
        <v>8</v>
      </c>
      <c r="J9" s="796">
        <v>3</v>
      </c>
      <c r="K9" s="797">
        <f t="shared" si="3"/>
        <v>37.5</v>
      </c>
      <c r="L9" s="796">
        <v>8</v>
      </c>
      <c r="M9" s="796">
        <v>13</v>
      </c>
      <c r="N9" s="797">
        <f t="shared" si="2"/>
        <v>162.5</v>
      </c>
    </row>
    <row r="10" spans="1:14" ht="30" customHeight="1" x14ac:dyDescent="0.2">
      <c r="A10" s="157">
        <v>5</v>
      </c>
      <c r="B10" s="176" t="s">
        <v>100</v>
      </c>
      <c r="C10" s="1171">
        <v>1100</v>
      </c>
      <c r="D10" s="796">
        <v>1352</v>
      </c>
      <c r="E10" s="813">
        <f t="shared" si="0"/>
        <v>122.90909090909091</v>
      </c>
      <c r="F10" s="796">
        <v>1000</v>
      </c>
      <c r="G10" s="796">
        <v>609</v>
      </c>
      <c r="H10" s="797">
        <f t="shared" si="1"/>
        <v>60.9</v>
      </c>
      <c r="I10" s="796">
        <v>17</v>
      </c>
      <c r="J10" s="796">
        <v>3</v>
      </c>
      <c r="K10" s="797">
        <f t="shared" si="3"/>
        <v>17.647058823529413</v>
      </c>
      <c r="L10" s="796">
        <v>17</v>
      </c>
      <c r="M10" s="796">
        <v>11</v>
      </c>
      <c r="N10" s="797">
        <f t="shared" si="2"/>
        <v>64.705882352941174</v>
      </c>
    </row>
    <row r="11" spans="1:14" ht="30" customHeight="1" x14ac:dyDescent="0.2">
      <c r="A11" s="157">
        <v>6</v>
      </c>
      <c r="B11" s="176" t="s">
        <v>148</v>
      </c>
      <c r="C11" s="1171">
        <v>1100</v>
      </c>
      <c r="D11" s="796">
        <v>681</v>
      </c>
      <c r="E11" s="813">
        <f t="shared" si="0"/>
        <v>61.909090909090914</v>
      </c>
      <c r="F11" s="796">
        <v>1000</v>
      </c>
      <c r="G11" s="796">
        <v>918</v>
      </c>
      <c r="H11" s="797">
        <f t="shared" si="1"/>
        <v>91.8</v>
      </c>
      <c r="I11" s="796">
        <v>28</v>
      </c>
      <c r="J11" s="796">
        <v>22</v>
      </c>
      <c r="K11" s="813">
        <f t="shared" si="3"/>
        <v>78.571428571428569</v>
      </c>
      <c r="L11" s="796">
        <v>28</v>
      </c>
      <c r="M11" s="796">
        <v>25</v>
      </c>
      <c r="N11" s="797">
        <f t="shared" si="2"/>
        <v>89.285714285714292</v>
      </c>
    </row>
    <row r="12" spans="1:14" ht="30" customHeight="1" x14ac:dyDescent="0.2">
      <c r="A12" s="157">
        <v>7</v>
      </c>
      <c r="B12" s="176" t="s">
        <v>39</v>
      </c>
      <c r="C12" s="1171">
        <v>600</v>
      </c>
      <c r="D12" s="796">
        <v>610</v>
      </c>
      <c r="E12" s="813">
        <f t="shared" si="0"/>
        <v>101.66666666666666</v>
      </c>
      <c r="F12" s="796">
        <v>500</v>
      </c>
      <c r="G12" s="796">
        <v>532</v>
      </c>
      <c r="H12" s="797">
        <f t="shared" si="1"/>
        <v>106.4</v>
      </c>
      <c r="I12" s="796">
        <v>8</v>
      </c>
      <c r="J12" s="796">
        <v>1</v>
      </c>
      <c r="K12" s="813">
        <f t="shared" si="3"/>
        <v>12.5</v>
      </c>
      <c r="L12" s="796">
        <v>8</v>
      </c>
      <c r="M12" s="796">
        <v>2</v>
      </c>
      <c r="N12" s="797">
        <f t="shared" si="2"/>
        <v>25</v>
      </c>
    </row>
    <row r="13" spans="1:14" ht="30" customHeight="1" x14ac:dyDescent="0.2">
      <c r="A13" s="157">
        <v>8</v>
      </c>
      <c r="B13" s="176" t="s">
        <v>803</v>
      </c>
      <c r="C13" s="1171">
        <v>9000</v>
      </c>
      <c r="D13" s="796">
        <v>7561</v>
      </c>
      <c r="E13" s="813">
        <f t="shared" si="0"/>
        <v>84.01111111111112</v>
      </c>
      <c r="F13" s="796">
        <v>5000</v>
      </c>
      <c r="G13" s="796">
        <v>2961</v>
      </c>
      <c r="H13" s="813">
        <f>G13/F13*100</f>
        <v>59.219999999999992</v>
      </c>
      <c r="I13" s="796">
        <v>100</v>
      </c>
      <c r="J13" s="796">
        <v>95</v>
      </c>
      <c r="K13" s="813">
        <f t="shared" si="3"/>
        <v>95</v>
      </c>
      <c r="L13" s="796">
        <v>250</v>
      </c>
      <c r="M13" s="796">
        <v>168</v>
      </c>
      <c r="N13" s="797">
        <f t="shared" si="2"/>
        <v>67.2</v>
      </c>
    </row>
    <row r="14" spans="1:14" ht="30" customHeight="1" x14ac:dyDescent="0.2">
      <c r="A14" s="157">
        <v>9</v>
      </c>
      <c r="B14" s="175" t="s">
        <v>146</v>
      </c>
      <c r="C14" s="1171">
        <v>1000</v>
      </c>
      <c r="D14" s="796">
        <v>547</v>
      </c>
      <c r="E14" s="813">
        <f t="shared" si="0"/>
        <v>54.7</v>
      </c>
      <c r="F14" s="796">
        <v>800</v>
      </c>
      <c r="G14" s="796">
        <v>570</v>
      </c>
      <c r="H14" s="813">
        <f>G14/F14*100</f>
        <v>71.25</v>
      </c>
      <c r="I14" s="796">
        <v>14</v>
      </c>
      <c r="J14" s="796">
        <v>4</v>
      </c>
      <c r="K14" s="813">
        <f t="shared" si="3"/>
        <v>28.571428571428569</v>
      </c>
      <c r="L14" s="796">
        <v>14</v>
      </c>
      <c r="M14" s="796">
        <v>55</v>
      </c>
      <c r="N14" s="797">
        <f t="shared" si="2"/>
        <v>392.85714285714283</v>
      </c>
    </row>
    <row r="15" spans="1:14" ht="30" customHeight="1" x14ac:dyDescent="0.2">
      <c r="A15" s="157">
        <v>10</v>
      </c>
      <c r="B15" s="175" t="s">
        <v>498</v>
      </c>
      <c r="C15" s="1171">
        <v>600</v>
      </c>
      <c r="D15" s="796">
        <v>6</v>
      </c>
      <c r="E15" s="813">
        <f t="shared" si="0"/>
        <v>1</v>
      </c>
      <c r="F15" s="796">
        <v>700</v>
      </c>
      <c r="G15" s="854">
        <v>0</v>
      </c>
      <c r="H15" s="853">
        <f>G15/F15*100</f>
        <v>0</v>
      </c>
      <c r="I15" s="796">
        <v>5</v>
      </c>
      <c r="J15" s="854">
        <v>0</v>
      </c>
      <c r="K15" s="853">
        <f t="shared" si="3"/>
        <v>0</v>
      </c>
      <c r="L15" s="796">
        <v>5</v>
      </c>
      <c r="M15" s="854">
        <v>0</v>
      </c>
      <c r="N15" s="853">
        <f>M15/L15*100</f>
        <v>0</v>
      </c>
    </row>
    <row r="16" spans="1:14" ht="31.5" customHeight="1" x14ac:dyDescent="0.2">
      <c r="A16" s="2182" t="s">
        <v>102</v>
      </c>
      <c r="B16" s="2183"/>
      <c r="C16" s="422">
        <f>SUM(C6:C15)</f>
        <v>16500</v>
      </c>
      <c r="D16" s="422">
        <f>SUM(D6:D15)</f>
        <v>13004</v>
      </c>
      <c r="E16" s="733">
        <f>D16/C16*100</f>
        <v>78.812121212121212</v>
      </c>
      <c r="F16" s="245">
        <f>SUM(F6:F15)</f>
        <v>11500</v>
      </c>
      <c r="G16" s="1167">
        <f>SUM(G6:G15)</f>
        <v>7812</v>
      </c>
      <c r="H16" s="1166">
        <f>G16/F16*100</f>
        <v>67.9304347826087</v>
      </c>
      <c r="I16" s="1167">
        <f>SUM(I6:I15)</f>
        <v>210</v>
      </c>
      <c r="J16" s="1167">
        <f>SUM(J6:J15)</f>
        <v>135</v>
      </c>
      <c r="K16" s="1166">
        <f t="shared" si="3"/>
        <v>64.285714285714292</v>
      </c>
      <c r="L16" s="1167">
        <f>SUM(L6:L15)</f>
        <v>360</v>
      </c>
      <c r="M16" s="1167">
        <f>SUM(M6:M15)</f>
        <v>290</v>
      </c>
      <c r="N16" s="1166">
        <f>M16/L16*100</f>
        <v>80.555555555555557</v>
      </c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1.75" x14ac:dyDescent="0.35">
      <c r="A18" s="1"/>
    </row>
    <row r="19" spans="1:14" ht="20.25" x14ac:dyDescent="0.3">
      <c r="A19" s="7"/>
    </row>
    <row r="20" spans="1:14" ht="20.25" x14ac:dyDescent="0.3">
      <c r="A20" s="7"/>
    </row>
    <row r="21" spans="1:14" ht="20.25" x14ac:dyDescent="0.3">
      <c r="A21" s="7"/>
    </row>
    <row r="22" spans="1:14" ht="18" x14ac:dyDescent="0.25">
      <c r="A22" s="3"/>
    </row>
    <row r="23" spans="1:14" ht="20.25" x14ac:dyDescent="0.35">
      <c r="A23" s="2"/>
    </row>
    <row r="28" spans="1:14" ht="18" customHeight="1" x14ac:dyDescent="0.2"/>
    <row r="32" spans="1:14" ht="21" customHeight="1" x14ac:dyDescent="0.2"/>
    <row r="34" spans="1:1" ht="21" customHeight="1" x14ac:dyDescent="0.2"/>
    <row r="36" spans="1:1" ht="21" customHeight="1" x14ac:dyDescent="0.2"/>
    <row r="38" spans="1:1" ht="21" customHeight="1" x14ac:dyDescent="0.2"/>
    <row r="40" spans="1:1" ht="21" customHeight="1" x14ac:dyDescent="0.2"/>
    <row r="47" spans="1:1" ht="18" x14ac:dyDescent="0.25">
      <c r="A47" s="9"/>
    </row>
    <row r="48" spans="1:1" ht="18.75" x14ac:dyDescent="0.3">
      <c r="A48" s="10"/>
    </row>
    <row r="49" spans="1:1" ht="18.75" x14ac:dyDescent="0.3">
      <c r="A49" s="10"/>
    </row>
    <row r="50" spans="1:1" ht="20.25" x14ac:dyDescent="0.3">
      <c r="A50" s="7"/>
    </row>
    <row r="51" spans="1:1" ht="21.75" x14ac:dyDescent="0.35">
      <c r="A51" s="1"/>
    </row>
    <row r="52" spans="1:1" ht="21.75" x14ac:dyDescent="0.35">
      <c r="A52" s="1"/>
    </row>
    <row r="59" spans="1:1" ht="20.25" customHeight="1" x14ac:dyDescent="0.2"/>
    <row r="61" spans="1:1" ht="20.25" customHeight="1" x14ac:dyDescent="0.2"/>
    <row r="63" spans="1:1" ht="20.25" customHeight="1" x14ac:dyDescent="0.2"/>
    <row r="65" spans="1:1" ht="20.25" customHeight="1" x14ac:dyDescent="0.2"/>
    <row r="67" spans="1:1" ht="20.25" customHeight="1" x14ac:dyDescent="0.2"/>
    <row r="69" spans="1:1" ht="20.25" customHeight="1" x14ac:dyDescent="0.2"/>
    <row r="77" spans="1:1" ht="18" x14ac:dyDescent="0.25">
      <c r="A77" s="11"/>
    </row>
    <row r="78" spans="1:1" ht="18" x14ac:dyDescent="0.25">
      <c r="A78" s="11"/>
    </row>
    <row r="79" spans="1:1" ht="18" x14ac:dyDescent="0.25">
      <c r="A79" s="11"/>
    </row>
    <row r="80" spans="1:1" ht="18.75" x14ac:dyDescent="0.3">
      <c r="A80" s="10"/>
    </row>
    <row r="81" spans="1:1" ht="18" x14ac:dyDescent="0.25">
      <c r="A81" s="6"/>
    </row>
    <row r="87" spans="1:1" ht="36" customHeight="1" x14ac:dyDescent="0.2"/>
    <row r="89" spans="1:1" ht="21" customHeight="1" x14ac:dyDescent="0.2"/>
    <row r="91" spans="1:1" ht="21" customHeight="1" x14ac:dyDescent="0.2"/>
    <row r="93" spans="1:1" ht="21" customHeight="1" x14ac:dyDescent="0.2"/>
    <row r="95" spans="1:1" ht="21" customHeight="1" x14ac:dyDescent="0.2"/>
    <row r="97" spans="1:1" ht="21" customHeight="1" x14ac:dyDescent="0.2"/>
    <row r="99" spans="1:1" ht="21" customHeight="1" x14ac:dyDescent="0.2"/>
    <row r="105" spans="1:1" ht="18" x14ac:dyDescent="0.25">
      <c r="A105" s="3"/>
    </row>
    <row r="106" spans="1:1" ht="18" x14ac:dyDescent="0.25">
      <c r="A106" s="3"/>
    </row>
    <row r="107" spans="1:1" ht="18" x14ac:dyDescent="0.25">
      <c r="A107" s="3"/>
    </row>
    <row r="108" spans="1:1" ht="18" x14ac:dyDescent="0.25">
      <c r="A108" s="3"/>
    </row>
    <row r="109" spans="1:1" ht="18.75" x14ac:dyDescent="0.3">
      <c r="A109" s="10"/>
    </row>
    <row r="110" spans="1:1" ht="18" x14ac:dyDescent="0.25">
      <c r="A110" s="3"/>
    </row>
    <row r="114" ht="56.25" customHeight="1" x14ac:dyDescent="0.2"/>
    <row r="118" ht="18" customHeight="1" x14ac:dyDescent="0.2"/>
    <row r="121" ht="21" customHeight="1" x14ac:dyDescent="0.2"/>
    <row r="123" ht="21" customHeight="1" x14ac:dyDescent="0.2"/>
    <row r="130" spans="1:1" ht="38.25" customHeight="1" x14ac:dyDescent="0.2"/>
    <row r="136" spans="1:1" ht="18" x14ac:dyDescent="0.25">
      <c r="A136" s="6"/>
    </row>
    <row r="137" spans="1:1" ht="18" x14ac:dyDescent="0.25">
      <c r="A137" s="6"/>
    </row>
    <row r="144" spans="1:1" ht="20.25" customHeight="1" x14ac:dyDescent="0.2"/>
    <row r="146" ht="20.25" customHeight="1" x14ac:dyDescent="0.2"/>
    <row r="148" ht="20.25" customHeight="1" x14ac:dyDescent="0.2"/>
    <row r="150" ht="20.25" customHeight="1" x14ac:dyDescent="0.2"/>
    <row r="152" ht="20.25" customHeight="1" x14ac:dyDescent="0.2"/>
    <row r="154" ht="38.25" customHeight="1" x14ac:dyDescent="0.2"/>
    <row r="161" spans="1:1" ht="18" x14ac:dyDescent="0.25">
      <c r="A161" s="6"/>
    </row>
    <row r="162" spans="1:1" ht="18" x14ac:dyDescent="0.25">
      <c r="A162" s="6"/>
    </row>
    <row r="163" spans="1:1" ht="18" x14ac:dyDescent="0.25">
      <c r="A163" s="6"/>
    </row>
    <row r="164" spans="1:1" ht="18" x14ac:dyDescent="0.25">
      <c r="A164" s="6"/>
    </row>
    <row r="165" spans="1:1" ht="18" x14ac:dyDescent="0.25">
      <c r="A165" s="6"/>
    </row>
    <row r="170" spans="1:1" ht="47.25" customHeight="1" x14ac:dyDescent="0.2"/>
    <row r="172" spans="1:1" ht="20.25" customHeight="1" x14ac:dyDescent="0.2"/>
    <row r="174" spans="1:1" ht="20.25" customHeight="1" x14ac:dyDescent="0.2"/>
    <row r="176" spans="1:1" ht="20.25" customHeight="1" x14ac:dyDescent="0.2"/>
    <row r="178" spans="1:1" ht="20.25" customHeight="1" x14ac:dyDescent="0.2"/>
    <row r="180" spans="1:1" ht="20.25" customHeight="1" x14ac:dyDescent="0.2"/>
    <row r="182" spans="1:1" ht="20.25" customHeight="1" x14ac:dyDescent="0.2"/>
    <row r="184" spans="1:1" ht="21.75" customHeight="1" x14ac:dyDescent="0.2"/>
    <row r="189" spans="1:1" ht="33.75" x14ac:dyDescent="0.55000000000000004">
      <c r="A189" s="13"/>
    </row>
    <row r="190" spans="1:1" ht="33.75" x14ac:dyDescent="0.55000000000000004">
      <c r="A190" s="13"/>
    </row>
    <row r="191" spans="1:1" ht="33.75" x14ac:dyDescent="0.55000000000000004">
      <c r="A191" s="13"/>
    </row>
    <row r="192" spans="1:1" ht="20.25" x14ac:dyDescent="0.3">
      <c r="A192" s="14"/>
    </row>
    <row r="197" ht="18" customHeight="1" x14ac:dyDescent="0.2"/>
    <row r="210" spans="1:1" ht="20.25" x14ac:dyDescent="0.35">
      <c r="A210" s="2"/>
    </row>
    <row r="211" spans="1:1" ht="20.25" x14ac:dyDescent="0.35">
      <c r="A211" s="2"/>
    </row>
    <row r="212" spans="1:1" ht="18.75" x14ac:dyDescent="0.3">
      <c r="A212" s="10"/>
    </row>
    <row r="213" spans="1:1" ht="18.75" x14ac:dyDescent="0.3">
      <c r="A213" s="10"/>
    </row>
    <row r="214" spans="1:1" ht="18.75" x14ac:dyDescent="0.3">
      <c r="A214" s="10"/>
    </row>
    <row r="215" spans="1:1" ht="18.75" x14ac:dyDescent="0.3">
      <c r="A215" s="10"/>
    </row>
    <row r="216" spans="1:1" ht="20.25" x14ac:dyDescent="0.3">
      <c r="A216" s="15"/>
    </row>
    <row r="217" spans="1:1" ht="18" x14ac:dyDescent="0.25">
      <c r="A217" s="3"/>
    </row>
    <row r="218" spans="1:1" ht="18" x14ac:dyDescent="0.25">
      <c r="A218" s="3"/>
    </row>
    <row r="222" spans="1:1" ht="18" customHeight="1" x14ac:dyDescent="0.2"/>
    <row r="225" ht="21" customHeight="1" x14ac:dyDescent="0.2"/>
    <row r="227" ht="21" customHeight="1" x14ac:dyDescent="0.2"/>
    <row r="229" ht="21" customHeight="1" x14ac:dyDescent="0.2"/>
    <row r="231" ht="21" customHeight="1" x14ac:dyDescent="0.2"/>
    <row r="233" ht="21" customHeight="1" x14ac:dyDescent="0.2"/>
    <row r="236" ht="38.25" customHeight="1" x14ac:dyDescent="0.2"/>
    <row r="243" spans="1:1" ht="20.25" x14ac:dyDescent="0.3">
      <c r="A243" s="7"/>
    </row>
    <row r="244" spans="1:1" ht="20.25" x14ac:dyDescent="0.3">
      <c r="A244" s="7"/>
    </row>
    <row r="245" spans="1:1" ht="18" x14ac:dyDescent="0.25">
      <c r="A245" s="3"/>
    </row>
    <row r="246" spans="1:1" ht="20.25" x14ac:dyDescent="0.35">
      <c r="A246" s="2"/>
    </row>
    <row r="251" spans="1:1" ht="18" customHeight="1" x14ac:dyDescent="0.2"/>
    <row r="255" spans="1:1" ht="21" customHeight="1" x14ac:dyDescent="0.2"/>
    <row r="257" spans="1:1" ht="21" customHeight="1" x14ac:dyDescent="0.2"/>
    <row r="259" spans="1:1" ht="21" customHeight="1" x14ac:dyDescent="0.2"/>
    <row r="261" spans="1:1" ht="21" customHeight="1" x14ac:dyDescent="0.2"/>
    <row r="263" spans="1:1" ht="21" customHeight="1" x14ac:dyDescent="0.2"/>
    <row r="271" spans="1:1" ht="18.75" x14ac:dyDescent="0.3">
      <c r="A271" s="10"/>
    </row>
    <row r="272" spans="1:1" ht="18.75" x14ac:dyDescent="0.3">
      <c r="A272" s="10"/>
    </row>
    <row r="273" spans="1:1" ht="20.25" x14ac:dyDescent="0.3">
      <c r="A273" s="7"/>
    </row>
    <row r="274" spans="1:1" ht="21.75" x14ac:dyDescent="0.35">
      <c r="A274" s="1"/>
    </row>
    <row r="275" spans="1:1" ht="21.75" x14ac:dyDescent="0.35">
      <c r="A275" s="1"/>
    </row>
    <row r="282" spans="1:1" ht="20.25" customHeight="1" x14ac:dyDescent="0.2"/>
    <row r="284" spans="1:1" ht="20.25" customHeight="1" x14ac:dyDescent="0.2"/>
    <row r="286" spans="1:1" ht="20.25" customHeight="1" x14ac:dyDescent="0.2"/>
    <row r="288" spans="1:1" ht="20.25" customHeight="1" x14ac:dyDescent="0.2"/>
    <row r="290" spans="1:1" ht="20.25" customHeight="1" x14ac:dyDescent="0.2"/>
    <row r="292" spans="1:1" ht="20.25" customHeight="1" x14ac:dyDescent="0.2"/>
    <row r="301" spans="1:1" ht="18" x14ac:dyDescent="0.25">
      <c r="A301" s="11"/>
    </row>
    <row r="302" spans="1:1" ht="18" x14ac:dyDescent="0.25">
      <c r="A302" s="11"/>
    </row>
    <row r="303" spans="1:1" ht="18.75" x14ac:dyDescent="0.3">
      <c r="A303" s="10"/>
    </row>
    <row r="304" spans="1:1" ht="18" x14ac:dyDescent="0.25">
      <c r="A304" s="6"/>
    </row>
    <row r="310" ht="36" customHeight="1" x14ac:dyDescent="0.2"/>
    <row r="312" ht="21" customHeight="1" x14ac:dyDescent="0.2"/>
    <row r="314" ht="21" customHeight="1" x14ac:dyDescent="0.2"/>
    <row r="316" ht="21" customHeight="1" x14ac:dyDescent="0.2"/>
    <row r="318" ht="21" customHeight="1" x14ac:dyDescent="0.2"/>
    <row r="320" ht="21" customHeight="1" x14ac:dyDescent="0.2"/>
    <row r="322" spans="1:1" ht="21" customHeight="1" x14ac:dyDescent="0.2"/>
    <row r="329" spans="1:1" ht="18" x14ac:dyDescent="0.25">
      <c r="A329" s="3"/>
    </row>
    <row r="330" spans="1:1" ht="18" x14ac:dyDescent="0.25">
      <c r="A330" s="3"/>
    </row>
    <row r="331" spans="1:1" ht="18" x14ac:dyDescent="0.25">
      <c r="A331" s="3"/>
    </row>
    <row r="332" spans="1:1" ht="18.75" x14ac:dyDescent="0.3">
      <c r="A332" s="10"/>
    </row>
    <row r="333" spans="1:1" ht="18" x14ac:dyDescent="0.25">
      <c r="A333" s="3"/>
    </row>
    <row r="337" ht="56.25" customHeight="1" x14ac:dyDescent="0.2"/>
    <row r="341" ht="18" customHeight="1" x14ac:dyDescent="0.2"/>
    <row r="344" ht="21" customHeight="1" x14ac:dyDescent="0.2"/>
    <row r="346" ht="21" customHeight="1" x14ac:dyDescent="0.2"/>
    <row r="353" spans="1:1" ht="38.25" customHeight="1" x14ac:dyDescent="0.2"/>
    <row r="360" spans="1:1" ht="18" x14ac:dyDescent="0.25">
      <c r="A360" s="6"/>
    </row>
    <row r="367" spans="1:1" ht="20.25" customHeight="1" x14ac:dyDescent="0.2"/>
    <row r="369" ht="20.25" customHeight="1" x14ac:dyDescent="0.2"/>
    <row r="371" ht="20.25" customHeight="1" x14ac:dyDescent="0.2"/>
    <row r="373" ht="20.25" customHeight="1" x14ac:dyDescent="0.2"/>
    <row r="375" ht="20.25" customHeight="1" x14ac:dyDescent="0.2"/>
    <row r="377" ht="38.25" customHeight="1" x14ac:dyDescent="0.2"/>
    <row r="387" spans="1:1" ht="18" x14ac:dyDescent="0.25">
      <c r="A387" s="6"/>
    </row>
    <row r="388" spans="1:1" ht="18" x14ac:dyDescent="0.25">
      <c r="A388" s="6"/>
    </row>
    <row r="393" spans="1:1" ht="47.25" customHeight="1" x14ac:dyDescent="0.2"/>
    <row r="395" spans="1:1" ht="20.25" customHeight="1" x14ac:dyDescent="0.2"/>
    <row r="397" spans="1:1" ht="20.25" customHeight="1" x14ac:dyDescent="0.2"/>
    <row r="399" spans="1:1" ht="20.25" customHeight="1" x14ac:dyDescent="0.2"/>
    <row r="401" ht="20.25" customHeight="1" x14ac:dyDescent="0.2"/>
    <row r="403" ht="20.25" customHeight="1" x14ac:dyDescent="0.2"/>
    <row r="405" ht="20.25" customHeight="1" x14ac:dyDescent="0.2"/>
    <row r="407" ht="21.75" customHeight="1" x14ac:dyDescent="0.2"/>
  </sheetData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honeticPr fontId="20" type="noConversion"/>
  <pageMargins left="0.59055118110236227" right="0.19685039370078741" top="0.55118110236220474" bottom="0.62992125984251968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K16"/>
  <sheetViews>
    <sheetView topLeftCell="A7" zoomScaleNormal="100" workbookViewId="0">
      <selection activeCell="L10" sqref="L10"/>
    </sheetView>
  </sheetViews>
  <sheetFormatPr defaultRowHeight="15" x14ac:dyDescent="0.2"/>
  <cols>
    <col min="1" max="1" width="4.375" style="395" customWidth="1"/>
    <col min="2" max="2" width="26" style="395" customWidth="1"/>
    <col min="3" max="3" width="11.125" style="23" customWidth="1"/>
    <col min="4" max="4" width="12.5" style="23" customWidth="1"/>
    <col min="5" max="5" width="9.5" style="23" customWidth="1"/>
    <col min="6" max="6" width="12.125" style="23" customWidth="1"/>
    <col min="7" max="7" width="11.625" style="23" customWidth="1"/>
    <col min="8" max="8" width="12" style="23" customWidth="1"/>
    <col min="9" max="9" width="8.625" style="23" customWidth="1"/>
    <col min="10" max="10" width="11.25" style="23" customWidth="1"/>
    <col min="11" max="11" width="8.75" style="23" customWidth="1"/>
  </cols>
  <sheetData>
    <row r="1" spans="1:11" ht="47.25" customHeight="1" x14ac:dyDescent="0.3">
      <c r="B1" s="2227" t="s">
        <v>931</v>
      </c>
      <c r="C1" s="2227"/>
      <c r="D1" s="2227"/>
      <c r="E1" s="2227"/>
      <c r="F1" s="2227"/>
      <c r="G1" s="2227"/>
      <c r="H1" s="2227"/>
      <c r="I1" s="2227"/>
      <c r="J1" s="2227"/>
      <c r="K1" s="2227"/>
    </row>
    <row r="2" spans="1:11" ht="35.25" customHeight="1" x14ac:dyDescent="0.25">
      <c r="B2" s="734"/>
    </row>
    <row r="3" spans="1:11" ht="15" customHeight="1" x14ac:dyDescent="0.2">
      <c r="A3" s="2241" t="s">
        <v>14</v>
      </c>
      <c r="B3" s="2173" t="s">
        <v>149</v>
      </c>
      <c r="C3" s="2176" t="s">
        <v>200</v>
      </c>
      <c r="D3" s="2177"/>
      <c r="E3" s="2178"/>
      <c r="F3" s="2173" t="s">
        <v>737</v>
      </c>
      <c r="G3" s="2212" t="s">
        <v>290</v>
      </c>
      <c r="H3" s="2213"/>
      <c r="I3" s="2214"/>
      <c r="J3" s="2212" t="s">
        <v>736</v>
      </c>
      <c r="K3" s="2214"/>
    </row>
    <row r="4" spans="1:11" ht="48.75" customHeight="1" x14ac:dyDescent="0.2">
      <c r="A4" s="2242"/>
      <c r="B4" s="2174"/>
      <c r="C4" s="2179"/>
      <c r="D4" s="2180"/>
      <c r="E4" s="2181"/>
      <c r="F4" s="2175"/>
      <c r="G4" s="2251"/>
      <c r="H4" s="2128"/>
      <c r="I4" s="2238"/>
      <c r="J4" s="2251"/>
      <c r="K4" s="2238"/>
    </row>
    <row r="5" spans="1:11" ht="45.75" customHeight="1" x14ac:dyDescent="0.2">
      <c r="A5" s="2242"/>
      <c r="B5" s="2174"/>
      <c r="C5" s="527" t="s">
        <v>886</v>
      </c>
      <c r="D5" s="852" t="s">
        <v>939</v>
      </c>
      <c r="E5" s="852" t="s">
        <v>0</v>
      </c>
      <c r="F5" s="852" t="s">
        <v>939</v>
      </c>
      <c r="G5" s="527" t="s">
        <v>886</v>
      </c>
      <c r="H5" s="852" t="s">
        <v>939</v>
      </c>
      <c r="I5" s="852" t="s">
        <v>0</v>
      </c>
      <c r="J5" s="852" t="s">
        <v>939</v>
      </c>
      <c r="K5" s="1558" t="s">
        <v>456</v>
      </c>
    </row>
    <row r="6" spans="1:11" ht="34.5" customHeight="1" x14ac:dyDescent="0.2">
      <c r="A6" s="735">
        <v>1</v>
      </c>
      <c r="B6" s="736" t="s">
        <v>92</v>
      </c>
      <c r="C6" s="1128">
        <v>6000</v>
      </c>
      <c r="D6" s="1128">
        <v>2847</v>
      </c>
      <c r="E6" s="482">
        <f t="shared" ref="E6:E12" si="0">D6/C6*100</f>
        <v>47.449999999999996</v>
      </c>
      <c r="F6" s="1128">
        <v>2134</v>
      </c>
      <c r="G6" s="1787">
        <v>4500</v>
      </c>
      <c r="H6" s="1787">
        <v>2134</v>
      </c>
      <c r="I6" s="482">
        <f t="shared" ref="I6:I12" si="1">H6/G6*100</f>
        <v>47.422222222222224</v>
      </c>
      <c r="J6" s="811">
        <v>0</v>
      </c>
      <c r="K6" s="408">
        <v>0</v>
      </c>
    </row>
    <row r="7" spans="1:11" ht="34.5" customHeight="1" x14ac:dyDescent="0.2">
      <c r="A7" s="737">
        <v>2</v>
      </c>
      <c r="B7" s="417" t="s">
        <v>147</v>
      </c>
      <c r="C7" s="1171">
        <v>5000</v>
      </c>
      <c r="D7" s="1171">
        <v>4121</v>
      </c>
      <c r="E7" s="813">
        <f t="shared" si="0"/>
        <v>82.42</v>
      </c>
      <c r="F7" s="1171">
        <v>2836</v>
      </c>
      <c r="G7" s="1788">
        <v>3500</v>
      </c>
      <c r="H7" s="1788">
        <v>2836</v>
      </c>
      <c r="I7" s="797">
        <f t="shared" si="1"/>
        <v>81.028571428571425</v>
      </c>
      <c r="J7" s="1764">
        <v>0</v>
      </c>
      <c r="K7" s="424">
        <f>J6/F7*100</f>
        <v>0</v>
      </c>
    </row>
    <row r="8" spans="1:11" ht="34.5" customHeight="1" x14ac:dyDescent="0.2">
      <c r="A8" s="737">
        <v>3</v>
      </c>
      <c r="B8" s="417" t="s">
        <v>93</v>
      </c>
      <c r="C8" s="1171">
        <v>22000</v>
      </c>
      <c r="D8" s="1171">
        <v>12661</v>
      </c>
      <c r="E8" s="813">
        <f t="shared" si="0"/>
        <v>57.550000000000004</v>
      </c>
      <c r="F8" s="1171">
        <v>11894</v>
      </c>
      <c r="G8" s="1788">
        <v>18000</v>
      </c>
      <c r="H8" s="1788">
        <v>11478</v>
      </c>
      <c r="I8" s="813">
        <f t="shared" si="1"/>
        <v>63.766666666666673</v>
      </c>
      <c r="J8" s="811">
        <v>0</v>
      </c>
      <c r="K8" s="812">
        <f>J8/F8*100</f>
        <v>0</v>
      </c>
    </row>
    <row r="9" spans="1:11" ht="34.5" customHeight="1" x14ac:dyDescent="0.2">
      <c r="A9" s="737">
        <v>4</v>
      </c>
      <c r="B9" s="417" t="s">
        <v>99</v>
      </c>
      <c r="C9" s="1171">
        <v>22500</v>
      </c>
      <c r="D9" s="1171">
        <v>10313</v>
      </c>
      <c r="E9" s="813">
        <f t="shared" si="0"/>
        <v>45.835555555555558</v>
      </c>
      <c r="F9" s="1171">
        <v>10313</v>
      </c>
      <c r="G9" s="1788">
        <v>17000</v>
      </c>
      <c r="H9" s="1788">
        <v>10313</v>
      </c>
      <c r="I9" s="813">
        <f t="shared" si="1"/>
        <v>60.664705882352941</v>
      </c>
      <c r="J9" s="811">
        <v>0</v>
      </c>
      <c r="K9" s="812">
        <f>J9/F9*100</f>
        <v>0</v>
      </c>
    </row>
    <row r="10" spans="1:11" ht="34.5" customHeight="1" x14ac:dyDescent="0.2">
      <c r="A10" s="737">
        <v>5</v>
      </c>
      <c r="B10" s="417" t="s">
        <v>100</v>
      </c>
      <c r="C10" s="1171">
        <v>33500</v>
      </c>
      <c r="D10" s="1171">
        <v>11303</v>
      </c>
      <c r="E10" s="813">
        <f t="shared" si="0"/>
        <v>33.740298507462683</v>
      </c>
      <c r="F10" s="1171">
        <v>11303</v>
      </c>
      <c r="G10" s="1788">
        <v>25500</v>
      </c>
      <c r="H10" s="1788">
        <v>10897</v>
      </c>
      <c r="I10" s="813">
        <f t="shared" si="1"/>
        <v>42.733333333333334</v>
      </c>
      <c r="J10" s="1764">
        <v>0</v>
      </c>
      <c r="K10" s="1657">
        <f>J10/F10*100</f>
        <v>0</v>
      </c>
    </row>
    <row r="11" spans="1:11" ht="34.5" customHeight="1" x14ac:dyDescent="0.2">
      <c r="A11" s="737">
        <v>6</v>
      </c>
      <c r="B11" s="417" t="s">
        <v>148</v>
      </c>
      <c r="C11" s="1171">
        <v>33500</v>
      </c>
      <c r="D11" s="1171">
        <v>15981</v>
      </c>
      <c r="E11" s="813">
        <f t="shared" si="0"/>
        <v>47.704477611940298</v>
      </c>
      <c r="F11" s="1171">
        <v>15822</v>
      </c>
      <c r="G11" s="1788">
        <v>25500</v>
      </c>
      <c r="H11" s="1788">
        <v>15756</v>
      </c>
      <c r="I11" s="813">
        <f t="shared" si="1"/>
        <v>61.788235294117641</v>
      </c>
      <c r="J11" s="811">
        <v>0</v>
      </c>
      <c r="K11" s="812">
        <f>J11/F11*100</f>
        <v>0</v>
      </c>
    </row>
    <row r="12" spans="1:11" ht="34.5" customHeight="1" x14ac:dyDescent="0.2">
      <c r="A12" s="2239">
        <v>7</v>
      </c>
      <c r="B12" s="2249" t="s">
        <v>39</v>
      </c>
      <c r="C12" s="2247">
        <v>7500</v>
      </c>
      <c r="D12" s="2247">
        <v>2809</v>
      </c>
      <c r="E12" s="2243">
        <f t="shared" si="0"/>
        <v>37.453333333333333</v>
      </c>
      <c r="F12" s="2247">
        <v>2809</v>
      </c>
      <c r="G12" s="2245">
        <v>6000</v>
      </c>
      <c r="H12" s="2245">
        <v>1747</v>
      </c>
      <c r="I12" s="2243">
        <f t="shared" si="1"/>
        <v>29.116666666666667</v>
      </c>
      <c r="J12" s="2254">
        <v>0</v>
      </c>
      <c r="K12" s="2252">
        <f>J12/F12*100</f>
        <v>0</v>
      </c>
    </row>
    <row r="13" spans="1:11" ht="5.25" customHeight="1" x14ac:dyDescent="0.2">
      <c r="A13" s="2240"/>
      <c r="B13" s="2250"/>
      <c r="C13" s="2248"/>
      <c r="D13" s="2248"/>
      <c r="E13" s="2244"/>
      <c r="F13" s="2248"/>
      <c r="G13" s="2246"/>
      <c r="H13" s="2246"/>
      <c r="I13" s="2244"/>
      <c r="J13" s="2255"/>
      <c r="K13" s="2253"/>
    </row>
    <row r="14" spans="1:11" ht="34.5" customHeight="1" x14ac:dyDescent="0.2">
      <c r="A14" s="2211" t="s">
        <v>13</v>
      </c>
      <c r="B14" s="2211"/>
      <c r="C14" s="1169">
        <f>SUM(C6:C13)</f>
        <v>130000</v>
      </c>
      <c r="D14" s="1169">
        <f>SUM(D6:D13)</f>
        <v>60035</v>
      </c>
      <c r="E14" s="733">
        <f>D14/C14*100</f>
        <v>46.180769230769229</v>
      </c>
      <c r="F14" s="1169">
        <f>SUM(F6:F13)</f>
        <v>57111</v>
      </c>
      <c r="G14" s="1169">
        <f>SUM(G6:G13)</f>
        <v>100000</v>
      </c>
      <c r="H14" s="1169">
        <f>SUM(H6:H13)</f>
        <v>55161</v>
      </c>
      <c r="I14" s="733">
        <f>H14/G14*100</f>
        <v>55.161000000000001</v>
      </c>
      <c r="J14" s="855">
        <f>SUM(J6:J13)</f>
        <v>0</v>
      </c>
      <c r="K14" s="1658">
        <f>J14/F14*100</f>
        <v>0</v>
      </c>
    </row>
    <row r="15" spans="1:11" ht="18" x14ac:dyDescent="0.25">
      <c r="B15" s="734"/>
    </row>
    <row r="16" spans="1:11" ht="18" x14ac:dyDescent="0.25">
      <c r="B16" s="738"/>
    </row>
  </sheetData>
  <mergeCells count="19">
    <mergeCell ref="B1:K1"/>
    <mergeCell ref="B12:B13"/>
    <mergeCell ref="B3:B5"/>
    <mergeCell ref="F3:F4"/>
    <mergeCell ref="G3:I4"/>
    <mergeCell ref="J3:K4"/>
    <mergeCell ref="K12:K13"/>
    <mergeCell ref="C3:E4"/>
    <mergeCell ref="C12:C13"/>
    <mergeCell ref="D12:D13"/>
    <mergeCell ref="J12:J13"/>
    <mergeCell ref="A12:A13"/>
    <mergeCell ref="A14:B14"/>
    <mergeCell ref="A3:A5"/>
    <mergeCell ref="I12:I13"/>
    <mergeCell ref="G12:G13"/>
    <mergeCell ref="H12:H13"/>
    <mergeCell ref="E12:E13"/>
    <mergeCell ref="F12:F13"/>
  </mergeCells>
  <phoneticPr fontId="20" type="noConversion"/>
  <pageMargins left="0.63" right="0" top="0.41" bottom="0.48" header="0.25" footer="0.2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W45"/>
  <sheetViews>
    <sheetView topLeftCell="B18" zoomScale="120" zoomScaleNormal="120" workbookViewId="0">
      <selection activeCell="T31" sqref="T31"/>
    </sheetView>
  </sheetViews>
  <sheetFormatPr defaultRowHeight="15" x14ac:dyDescent="0.2"/>
  <cols>
    <col min="1" max="1" width="3.75" customWidth="1"/>
    <col min="2" max="2" width="17.625" customWidth="1"/>
    <col min="3" max="3" width="7.625" style="395" customWidth="1"/>
    <col min="4" max="4" width="7.5" style="395" customWidth="1"/>
    <col min="5" max="5" width="5.125" style="395" customWidth="1"/>
    <col min="6" max="6" width="6.125" style="395" customWidth="1"/>
    <col min="7" max="7" width="5.5" style="395" customWidth="1"/>
    <col min="8" max="8" width="5.25" style="395" customWidth="1"/>
    <col min="9" max="9" width="5.125" customWidth="1"/>
    <col min="10" max="10" width="5.25" customWidth="1"/>
    <col min="11" max="11" width="6.25" style="395" customWidth="1"/>
    <col min="12" max="12" width="6.75" style="395" customWidth="1"/>
    <col min="13" max="13" width="6.125" style="395" customWidth="1"/>
    <col min="14" max="14" width="7" style="395" customWidth="1"/>
    <col min="15" max="15" width="6.5" style="395" customWidth="1"/>
    <col min="16" max="16" width="6" style="395" customWidth="1"/>
    <col min="17" max="17" width="6.625" style="395" customWidth="1"/>
    <col min="18" max="18" width="6" style="395" customWidth="1"/>
    <col min="19" max="19" width="5.625" style="395" customWidth="1"/>
    <col min="20" max="20" width="6.625" style="395" customWidth="1"/>
  </cols>
  <sheetData>
    <row r="1" spans="1:20" ht="29.25" hidden="1" customHeight="1" x14ac:dyDescent="0.3">
      <c r="A1" s="2267" t="s">
        <v>89</v>
      </c>
      <c r="B1" s="2267"/>
      <c r="C1" s="2267"/>
      <c r="D1" s="2267"/>
      <c r="E1" s="2267"/>
      <c r="F1" s="2267"/>
      <c r="G1" s="2267"/>
      <c r="H1" s="2267"/>
      <c r="I1" s="2267"/>
      <c r="J1" s="2267"/>
      <c r="K1" s="2267"/>
      <c r="L1" s="2267"/>
      <c r="M1" s="2267"/>
      <c r="N1" s="2267"/>
      <c r="O1" s="2267"/>
      <c r="P1" s="2267"/>
    </row>
    <row r="2" spans="1:20" ht="26.25" hidden="1" customHeight="1" x14ac:dyDescent="0.3">
      <c r="A2" s="2267" t="s">
        <v>150</v>
      </c>
      <c r="B2" s="2267"/>
      <c r="C2" s="2267"/>
      <c r="D2" s="2267"/>
      <c r="E2" s="2267"/>
      <c r="F2" s="2267"/>
      <c r="G2" s="2267"/>
      <c r="H2" s="2267"/>
      <c r="I2" s="2267"/>
      <c r="J2" s="2267"/>
      <c r="K2" s="2267"/>
      <c r="L2" s="2267"/>
      <c r="M2" s="2267"/>
      <c r="N2" s="2267"/>
      <c r="O2" s="2267"/>
      <c r="P2" s="2267"/>
    </row>
    <row r="3" spans="1:20" ht="17.25" hidden="1" x14ac:dyDescent="0.3">
      <c r="B3" s="22"/>
      <c r="C3" s="598"/>
      <c r="D3" s="598"/>
      <c r="E3" s="598"/>
      <c r="F3" s="598"/>
      <c r="G3" s="598"/>
      <c r="H3" s="598"/>
      <c r="I3" s="22"/>
      <c r="J3" s="22"/>
      <c r="K3" s="598"/>
      <c r="L3" s="598"/>
    </row>
    <row r="4" spans="1:20" ht="30" hidden="1" customHeight="1" x14ac:dyDescent="0.2">
      <c r="A4" s="2260" t="s">
        <v>16</v>
      </c>
      <c r="B4" s="2260" t="s">
        <v>17</v>
      </c>
      <c r="C4" s="2269" t="s">
        <v>18</v>
      </c>
      <c r="D4" s="2270"/>
      <c r="E4" s="2270"/>
      <c r="F4" s="2270"/>
      <c r="G4" s="2270"/>
      <c r="H4" s="2270"/>
      <c r="I4" s="2270"/>
      <c r="J4" s="2270"/>
      <c r="K4" s="2270"/>
      <c r="L4" s="2270"/>
      <c r="M4" s="2270"/>
      <c r="N4" s="2270"/>
      <c r="O4" s="2270"/>
      <c r="P4" s="2270"/>
      <c r="Q4" s="650"/>
      <c r="R4" s="651"/>
      <c r="S4" s="651"/>
      <c r="T4" s="652"/>
    </row>
    <row r="5" spans="1:20" ht="39" hidden="1" customHeight="1" x14ac:dyDescent="0.2">
      <c r="A5" s="2260"/>
      <c r="B5" s="2260"/>
      <c r="C5" s="2261" t="s">
        <v>19</v>
      </c>
      <c r="D5" s="2261"/>
      <c r="E5" s="2261"/>
      <c r="F5" s="2261" t="s">
        <v>20</v>
      </c>
      <c r="G5" s="2261"/>
      <c r="H5" s="2261"/>
      <c r="I5" s="178"/>
      <c r="J5" s="178"/>
      <c r="K5" s="2271" t="s">
        <v>21</v>
      </c>
      <c r="L5" s="2272"/>
      <c r="M5" s="2273"/>
      <c r="N5" s="2261" t="s">
        <v>30</v>
      </c>
      <c r="O5" s="2261"/>
      <c r="P5" s="2271"/>
      <c r="Q5" s="2265"/>
      <c r="R5" s="2266"/>
      <c r="S5" s="2266"/>
      <c r="T5" s="2256"/>
    </row>
    <row r="6" spans="1:20" ht="56.25" hidden="1" customHeight="1" x14ac:dyDescent="0.2">
      <c r="A6" s="2260"/>
      <c r="B6" s="2260"/>
      <c r="C6" s="599" t="s">
        <v>152</v>
      </c>
      <c r="D6" s="600" t="s">
        <v>151</v>
      </c>
      <c r="E6" s="599" t="s">
        <v>22</v>
      </c>
      <c r="F6" s="599" t="s">
        <v>153</v>
      </c>
      <c r="G6" s="600" t="s">
        <v>151</v>
      </c>
      <c r="H6" s="599" t="s">
        <v>22</v>
      </c>
      <c r="I6" s="177"/>
      <c r="J6" s="177"/>
      <c r="K6" s="599" t="s">
        <v>152</v>
      </c>
      <c r="L6" s="600" t="s">
        <v>151</v>
      </c>
      <c r="M6" s="627" t="s">
        <v>22</v>
      </c>
      <c r="N6" s="639" t="s">
        <v>154</v>
      </c>
      <c r="O6" s="600" t="s">
        <v>151</v>
      </c>
      <c r="P6" s="592" t="s">
        <v>22</v>
      </c>
      <c r="Q6" s="653"/>
      <c r="R6" s="654"/>
      <c r="S6" s="655"/>
      <c r="T6" s="2256"/>
    </row>
    <row r="7" spans="1:20" ht="23.1" hidden="1" customHeight="1" x14ac:dyDescent="0.2">
      <c r="A7" s="179">
        <v>1</v>
      </c>
      <c r="B7" s="180" t="s">
        <v>23</v>
      </c>
      <c r="C7" s="601" t="s">
        <v>70</v>
      </c>
      <c r="D7" s="602" t="s">
        <v>70</v>
      </c>
      <c r="E7" s="603">
        <v>100</v>
      </c>
      <c r="F7" s="602" t="s">
        <v>31</v>
      </c>
      <c r="G7" s="602" t="s">
        <v>31</v>
      </c>
      <c r="H7" s="603">
        <v>100</v>
      </c>
      <c r="I7" s="181"/>
      <c r="J7" s="181"/>
      <c r="K7" s="602" t="s">
        <v>80</v>
      </c>
      <c r="L7" s="628" t="s">
        <v>83</v>
      </c>
      <c r="M7" s="603">
        <v>582</v>
      </c>
      <c r="N7" s="640">
        <v>50</v>
      </c>
      <c r="O7" s="641">
        <v>50</v>
      </c>
      <c r="P7" s="642">
        <f t="shared" ref="P7:P13" si="0">O7/N7*100</f>
        <v>100</v>
      </c>
      <c r="Q7" s="656"/>
      <c r="R7" s="657"/>
      <c r="S7" s="658"/>
      <c r="T7" s="617"/>
    </row>
    <row r="8" spans="1:20" ht="23.1" hidden="1" customHeight="1" x14ac:dyDescent="0.2">
      <c r="A8" s="182">
        <v>2</v>
      </c>
      <c r="B8" s="183" t="s">
        <v>24</v>
      </c>
      <c r="C8" s="604" t="s">
        <v>71</v>
      </c>
      <c r="D8" s="605" t="s">
        <v>71</v>
      </c>
      <c r="E8" s="606">
        <v>100</v>
      </c>
      <c r="F8" s="605" t="s">
        <v>31</v>
      </c>
      <c r="G8" s="605" t="s">
        <v>31</v>
      </c>
      <c r="H8" s="606">
        <v>100</v>
      </c>
      <c r="I8" s="184"/>
      <c r="J8" s="184"/>
      <c r="K8" s="605" t="s">
        <v>81</v>
      </c>
      <c r="L8" s="629" t="s">
        <v>84</v>
      </c>
      <c r="M8" s="606">
        <v>302</v>
      </c>
      <c r="N8" s="643">
        <v>50</v>
      </c>
      <c r="O8" s="644">
        <v>38</v>
      </c>
      <c r="P8" s="645">
        <f t="shared" si="0"/>
        <v>76</v>
      </c>
      <c r="Q8" s="656"/>
      <c r="R8" s="657"/>
      <c r="S8" s="658"/>
      <c r="T8" s="617"/>
    </row>
    <row r="9" spans="1:20" ht="23.1" hidden="1" customHeight="1" x14ac:dyDescent="0.2">
      <c r="A9" s="182">
        <v>3</v>
      </c>
      <c r="B9" s="183" t="s">
        <v>25</v>
      </c>
      <c r="C9" s="604" t="s">
        <v>72</v>
      </c>
      <c r="D9" s="605" t="s">
        <v>72</v>
      </c>
      <c r="E9" s="606">
        <v>100</v>
      </c>
      <c r="F9" s="605" t="s">
        <v>31</v>
      </c>
      <c r="G9" s="605" t="s">
        <v>31</v>
      </c>
      <c r="H9" s="606">
        <v>100</v>
      </c>
      <c r="I9" s="184"/>
      <c r="J9" s="184"/>
      <c r="K9" s="605" t="s">
        <v>80</v>
      </c>
      <c r="L9" s="629" t="s">
        <v>85</v>
      </c>
      <c r="M9" s="606">
        <v>153</v>
      </c>
      <c r="N9" s="643">
        <v>50</v>
      </c>
      <c r="O9" s="644">
        <v>10</v>
      </c>
      <c r="P9" s="645">
        <f t="shared" si="0"/>
        <v>20</v>
      </c>
      <c r="Q9" s="656"/>
      <c r="R9" s="657"/>
      <c r="S9" s="658"/>
      <c r="T9" s="617"/>
    </row>
    <row r="10" spans="1:20" ht="23.1" hidden="1" customHeight="1" x14ac:dyDescent="0.2">
      <c r="A10" s="182">
        <v>4</v>
      </c>
      <c r="B10" s="183" t="s">
        <v>26</v>
      </c>
      <c r="C10" s="604" t="s">
        <v>73</v>
      </c>
      <c r="D10" s="605" t="s">
        <v>73</v>
      </c>
      <c r="E10" s="606">
        <v>100</v>
      </c>
      <c r="F10" s="605" t="s">
        <v>31</v>
      </c>
      <c r="G10" s="605" t="s">
        <v>31</v>
      </c>
      <c r="H10" s="606">
        <v>100</v>
      </c>
      <c r="I10" s="184"/>
      <c r="J10" s="184"/>
      <c r="K10" s="605" t="s">
        <v>81</v>
      </c>
      <c r="L10" s="629" t="s">
        <v>86</v>
      </c>
      <c r="M10" s="606">
        <v>46.6</v>
      </c>
      <c r="N10" s="643">
        <v>40</v>
      </c>
      <c r="O10" s="644">
        <v>4</v>
      </c>
      <c r="P10" s="645">
        <f t="shared" si="0"/>
        <v>10</v>
      </c>
      <c r="Q10" s="656"/>
      <c r="R10" s="657"/>
      <c r="S10" s="658"/>
      <c r="T10" s="617"/>
    </row>
    <row r="11" spans="1:20" ht="23.1" hidden="1" customHeight="1" x14ac:dyDescent="0.2">
      <c r="A11" s="182">
        <v>5</v>
      </c>
      <c r="B11" s="183" t="s">
        <v>27</v>
      </c>
      <c r="C11" s="604" t="s">
        <v>74</v>
      </c>
      <c r="D11" s="605" t="s">
        <v>74</v>
      </c>
      <c r="E11" s="606">
        <v>100</v>
      </c>
      <c r="F11" s="605" t="s">
        <v>31</v>
      </c>
      <c r="G11" s="605" t="s">
        <v>31</v>
      </c>
      <c r="H11" s="606">
        <v>100</v>
      </c>
      <c r="I11" s="184"/>
      <c r="J11" s="184"/>
      <c r="K11" s="605" t="s">
        <v>81</v>
      </c>
      <c r="L11" s="629" t="s">
        <v>81</v>
      </c>
      <c r="M11" s="606">
        <v>100</v>
      </c>
      <c r="N11" s="643">
        <v>50</v>
      </c>
      <c r="O11" s="644">
        <v>7</v>
      </c>
      <c r="P11" s="645">
        <f t="shared" si="0"/>
        <v>14.000000000000002</v>
      </c>
      <c r="Q11" s="656"/>
      <c r="R11" s="657"/>
      <c r="S11" s="658"/>
      <c r="T11" s="617"/>
    </row>
    <row r="12" spans="1:20" ht="23.1" hidden="1" customHeight="1" x14ac:dyDescent="0.2">
      <c r="A12" s="182">
        <v>6</v>
      </c>
      <c r="B12" s="183" t="s">
        <v>28</v>
      </c>
      <c r="C12" s="604" t="s">
        <v>75</v>
      </c>
      <c r="D12" s="605" t="s">
        <v>75</v>
      </c>
      <c r="E12" s="606">
        <v>100</v>
      </c>
      <c r="F12" s="605" t="s">
        <v>31</v>
      </c>
      <c r="G12" s="605" t="s">
        <v>31</v>
      </c>
      <c r="H12" s="606">
        <v>100</v>
      </c>
      <c r="I12" s="184"/>
      <c r="J12" s="184"/>
      <c r="K12" s="605" t="s">
        <v>81</v>
      </c>
      <c r="L12" s="629" t="s">
        <v>81</v>
      </c>
      <c r="M12" s="606">
        <v>100</v>
      </c>
      <c r="N12" s="643">
        <v>30</v>
      </c>
      <c r="O12" s="644">
        <v>10</v>
      </c>
      <c r="P12" s="645">
        <f t="shared" si="0"/>
        <v>33.333333333333329</v>
      </c>
      <c r="Q12" s="656"/>
      <c r="R12" s="657"/>
      <c r="S12" s="658"/>
      <c r="T12" s="617"/>
    </row>
    <row r="13" spans="1:20" ht="23.1" hidden="1" customHeight="1" x14ac:dyDescent="0.2">
      <c r="A13" s="185">
        <v>7</v>
      </c>
      <c r="B13" s="186" t="s">
        <v>29</v>
      </c>
      <c r="C13" s="607" t="s">
        <v>31</v>
      </c>
      <c r="D13" s="607" t="s">
        <v>77</v>
      </c>
      <c r="E13" s="608">
        <v>230</v>
      </c>
      <c r="F13" s="607"/>
      <c r="G13" s="618"/>
      <c r="H13" s="608"/>
      <c r="I13" s="187"/>
      <c r="J13" s="187"/>
      <c r="K13" s="607"/>
      <c r="L13" s="630" t="s">
        <v>87</v>
      </c>
      <c r="M13" s="608"/>
      <c r="N13" s="646">
        <v>20</v>
      </c>
      <c r="O13" s="647">
        <v>71</v>
      </c>
      <c r="P13" s="648">
        <f t="shared" si="0"/>
        <v>355</v>
      </c>
      <c r="Q13" s="656"/>
      <c r="R13" s="657"/>
      <c r="S13" s="658"/>
      <c r="T13" s="617"/>
    </row>
    <row r="14" spans="1:20" ht="23.1" hidden="1" customHeight="1" x14ac:dyDescent="0.2">
      <c r="A14" s="2275" t="s">
        <v>2</v>
      </c>
      <c r="B14" s="2275"/>
      <c r="C14" s="609" t="s">
        <v>76</v>
      </c>
      <c r="D14" s="609" t="s">
        <v>78</v>
      </c>
      <c r="E14" s="610">
        <v>131.80000000000001</v>
      </c>
      <c r="F14" s="619" t="s">
        <v>79</v>
      </c>
      <c r="G14" s="619" t="s">
        <v>79</v>
      </c>
      <c r="H14" s="610">
        <v>100</v>
      </c>
      <c r="I14" s="188"/>
      <c r="J14" s="188"/>
      <c r="K14" s="619" t="s">
        <v>82</v>
      </c>
      <c r="L14" s="631" t="s">
        <v>88</v>
      </c>
      <c r="M14" s="632">
        <v>266.8</v>
      </c>
      <c r="N14" s="336">
        <f>SUM(N7:N13)</f>
        <v>290</v>
      </c>
      <c r="O14" s="336">
        <f>SUM(O7:O13)</f>
        <v>190</v>
      </c>
      <c r="P14" s="649">
        <f>O14/N14*100</f>
        <v>65.517241379310349</v>
      </c>
      <c r="Q14" s="659"/>
      <c r="R14" s="660"/>
      <c r="S14" s="661"/>
      <c r="T14" s="617"/>
    </row>
    <row r="15" spans="1:20" ht="23.1" hidden="1" customHeight="1" x14ac:dyDescent="0.2">
      <c r="A15" s="189"/>
      <c r="B15" s="189"/>
      <c r="C15" s="611"/>
      <c r="D15" s="611"/>
      <c r="E15" s="534"/>
      <c r="F15" s="620"/>
      <c r="G15" s="620"/>
      <c r="H15" s="534"/>
      <c r="I15" s="190"/>
      <c r="J15" s="190"/>
      <c r="K15" s="620"/>
      <c r="L15" s="534"/>
      <c r="M15" s="533"/>
      <c r="N15" s="620"/>
      <c r="O15" s="533"/>
      <c r="P15" s="547"/>
      <c r="Q15" s="617"/>
      <c r="R15" s="617"/>
      <c r="S15" s="617"/>
      <c r="T15" s="662"/>
    </row>
    <row r="16" spans="1:20" ht="23.1" hidden="1" customHeight="1" x14ac:dyDescent="0.2">
      <c r="A16" s="189"/>
      <c r="B16" s="189"/>
      <c r="C16" s="611"/>
      <c r="D16" s="611"/>
      <c r="E16" s="534"/>
      <c r="F16" s="620"/>
      <c r="G16" s="620"/>
      <c r="H16" s="621"/>
      <c r="I16" s="191"/>
      <c r="J16" s="191"/>
      <c r="K16" s="620"/>
      <c r="L16" s="534"/>
      <c r="M16" s="533"/>
      <c r="N16" s="620"/>
      <c r="O16" s="533"/>
      <c r="P16" s="547"/>
      <c r="Q16" s="617"/>
      <c r="R16" s="617"/>
      <c r="S16" s="617"/>
      <c r="T16" s="662"/>
    </row>
    <row r="17" spans="1:23" ht="23.1" hidden="1" customHeight="1" x14ac:dyDescent="0.2">
      <c r="A17" s="189"/>
      <c r="B17" s="189"/>
      <c r="C17" s="611"/>
      <c r="D17" s="611"/>
      <c r="E17" s="534"/>
      <c r="F17" s="620"/>
      <c r="G17" s="620"/>
      <c r="H17" s="534"/>
      <c r="I17" s="190"/>
      <c r="J17" s="190"/>
      <c r="K17" s="620"/>
      <c r="L17" s="534"/>
      <c r="M17" s="533"/>
      <c r="N17" s="620"/>
      <c r="O17" s="533"/>
      <c r="P17" s="547"/>
      <c r="Q17" s="617"/>
      <c r="R17" s="617"/>
      <c r="S17" s="617"/>
      <c r="T17" s="662"/>
    </row>
    <row r="18" spans="1:23" ht="33" customHeight="1" x14ac:dyDescent="0.3">
      <c r="A18" s="2257" t="s">
        <v>932</v>
      </c>
      <c r="B18" s="2258"/>
      <c r="C18" s="2258"/>
      <c r="D18" s="2258"/>
      <c r="E18" s="2258"/>
      <c r="F18" s="2258"/>
      <c r="G18" s="2258"/>
      <c r="H18" s="2258"/>
      <c r="I18" s="2258"/>
      <c r="J18" s="2258"/>
      <c r="K18" s="2258"/>
      <c r="L18" s="2258"/>
      <c r="M18" s="2258"/>
      <c r="N18" s="2258"/>
      <c r="O18" s="2258"/>
      <c r="P18" s="2258"/>
      <c r="Q18" s="2258"/>
      <c r="R18" s="2258"/>
      <c r="S18" s="2258"/>
      <c r="T18" s="2259"/>
      <c r="U18" s="27"/>
      <c r="V18" s="28"/>
      <c r="W18" s="29"/>
    </row>
    <row r="19" spans="1:23" ht="18" customHeight="1" x14ac:dyDescent="0.35">
      <c r="A19" s="59"/>
      <c r="B19" s="2268"/>
      <c r="C19" s="2268"/>
      <c r="D19" s="2268"/>
      <c r="E19" s="2268"/>
      <c r="F19" s="2268"/>
      <c r="G19" s="2268"/>
      <c r="H19" s="2268"/>
      <c r="I19" s="2268"/>
      <c r="J19" s="2268"/>
      <c r="K19" s="2268"/>
      <c r="L19" s="2268"/>
      <c r="M19" s="2268"/>
      <c r="N19" s="2268"/>
      <c r="O19" s="2268"/>
      <c r="P19" s="2268"/>
      <c r="Q19" s="2268"/>
      <c r="R19" s="617"/>
      <c r="S19" s="617"/>
      <c r="T19" s="617"/>
      <c r="U19" s="27"/>
      <c r="V19" s="28"/>
      <c r="W19" s="29"/>
    </row>
    <row r="20" spans="1:23" ht="46.5" customHeight="1" x14ac:dyDescent="0.2">
      <c r="A20" s="2276" t="s">
        <v>14</v>
      </c>
      <c r="B20" s="2204" t="s">
        <v>229</v>
      </c>
      <c r="C20" s="2262" t="s">
        <v>222</v>
      </c>
      <c r="D20" s="2263"/>
      <c r="E20" s="2264"/>
      <c r="F20" s="2262" t="s">
        <v>459</v>
      </c>
      <c r="G20" s="2263"/>
      <c r="H20" s="2263"/>
      <c r="I20" s="2263"/>
      <c r="J20" s="2264"/>
      <c r="K20" s="2262" t="s">
        <v>510</v>
      </c>
      <c r="L20" s="2263"/>
      <c r="M20" s="2264"/>
      <c r="N20" s="2262" t="s">
        <v>298</v>
      </c>
      <c r="O20" s="2263"/>
      <c r="P20" s="2264"/>
      <c r="Q20" s="2277" t="s">
        <v>223</v>
      </c>
      <c r="R20" s="2278"/>
      <c r="S20" s="2279"/>
      <c r="T20" s="2187" t="s">
        <v>204</v>
      </c>
      <c r="U20" s="18"/>
    </row>
    <row r="21" spans="1:23" ht="69" customHeight="1" x14ac:dyDescent="0.2">
      <c r="A21" s="2276"/>
      <c r="B21" s="2204"/>
      <c r="C21" s="528" t="s">
        <v>891</v>
      </c>
      <c r="D21" s="1560" t="s">
        <v>939</v>
      </c>
      <c r="E21" s="1560" t="s">
        <v>54</v>
      </c>
      <c r="F21" s="528" t="s">
        <v>892</v>
      </c>
      <c r="G21" s="1806" t="s">
        <v>939</v>
      </c>
      <c r="H21" s="1560" t="s">
        <v>54</v>
      </c>
      <c r="I21" s="1560" t="s">
        <v>457</v>
      </c>
      <c r="J21" s="1561" t="s">
        <v>458</v>
      </c>
      <c r="K21" s="1560" t="s">
        <v>886</v>
      </c>
      <c r="L21" s="1806" t="s">
        <v>939</v>
      </c>
      <c r="M21" s="1560" t="s">
        <v>54</v>
      </c>
      <c r="N21" s="528" t="s">
        <v>893</v>
      </c>
      <c r="O21" s="1806" t="s">
        <v>939</v>
      </c>
      <c r="P21" s="1560" t="s">
        <v>54</v>
      </c>
      <c r="Q21" s="528" t="s">
        <v>894</v>
      </c>
      <c r="R21" s="1806" t="s">
        <v>939</v>
      </c>
      <c r="S21" s="1560" t="s">
        <v>54</v>
      </c>
      <c r="T21" s="2189"/>
    </row>
    <row r="22" spans="1:23" ht="24" customHeight="1" x14ac:dyDescent="0.2">
      <c r="A22" s="309">
        <v>1</v>
      </c>
      <c r="B22" s="1312" t="s">
        <v>103</v>
      </c>
      <c r="C22" s="988">
        <v>550</v>
      </c>
      <c r="D22" s="988">
        <v>463</v>
      </c>
      <c r="E22" s="984">
        <f t="shared" ref="E22:E31" si="1">D22/C22*100</f>
        <v>84.181818181818187</v>
      </c>
      <c r="F22" s="985">
        <v>1</v>
      </c>
      <c r="G22" s="985">
        <v>1</v>
      </c>
      <c r="H22" s="986">
        <f t="shared" ref="H22:H29" si="2">G22/F22*100</f>
        <v>100</v>
      </c>
      <c r="I22" s="622">
        <v>2</v>
      </c>
      <c r="J22" s="408">
        <v>0</v>
      </c>
      <c r="K22" s="987">
        <v>55</v>
      </c>
      <c r="L22" s="462">
        <v>19</v>
      </c>
      <c r="M22" s="989">
        <f t="shared" ref="M22:M28" si="3">L22/K22*100</f>
        <v>34.545454545454547</v>
      </c>
      <c r="N22" s="985">
        <v>774</v>
      </c>
      <c r="O22" s="988">
        <v>551</v>
      </c>
      <c r="P22" s="984">
        <f>O22/N22*100</f>
        <v>71.188630490956072</v>
      </c>
      <c r="Q22" s="985">
        <v>2100</v>
      </c>
      <c r="R22" s="988">
        <v>1462</v>
      </c>
      <c r="S22" s="989">
        <f>R22/Q22*100</f>
        <v>69.61904761904762</v>
      </c>
      <c r="T22" s="1313">
        <v>150</v>
      </c>
    </row>
    <row r="23" spans="1:23" ht="24" customHeight="1" x14ac:dyDescent="0.2">
      <c r="A23" s="426">
        <v>2</v>
      </c>
      <c r="B23" s="46" t="s">
        <v>96</v>
      </c>
      <c r="C23" s="462">
        <v>250</v>
      </c>
      <c r="D23" s="462">
        <v>496</v>
      </c>
      <c r="E23" s="469">
        <f t="shared" si="1"/>
        <v>198.4</v>
      </c>
      <c r="F23" s="622">
        <v>1</v>
      </c>
      <c r="G23" s="1155">
        <v>0</v>
      </c>
      <c r="H23" s="623">
        <f t="shared" si="2"/>
        <v>0</v>
      </c>
      <c r="I23" s="1764">
        <v>0</v>
      </c>
      <c r="J23" s="820">
        <v>0</v>
      </c>
      <c r="K23" s="633">
        <v>6</v>
      </c>
      <c r="L23" s="462">
        <v>3</v>
      </c>
      <c r="M23" s="634">
        <f t="shared" si="3"/>
        <v>50</v>
      </c>
      <c r="N23" s="622">
        <v>194</v>
      </c>
      <c r="O23" s="462">
        <v>122</v>
      </c>
      <c r="P23" s="469">
        <f t="shared" ref="P23:P31" si="4">O23/N23*100</f>
        <v>62.886597938144327</v>
      </c>
      <c r="Q23" s="622">
        <v>580</v>
      </c>
      <c r="R23" s="462">
        <v>398</v>
      </c>
      <c r="S23" s="634">
        <f t="shared" ref="S23:S31" si="5">R23/Q23*100</f>
        <v>68.620689655172413</v>
      </c>
      <c r="T23" s="465">
        <v>16</v>
      </c>
    </row>
    <row r="24" spans="1:23" ht="24" customHeight="1" x14ac:dyDescent="0.2">
      <c r="A24" s="426">
        <v>3</v>
      </c>
      <c r="B24" s="46" t="s">
        <v>100</v>
      </c>
      <c r="C24" s="462">
        <v>250</v>
      </c>
      <c r="D24" s="462">
        <v>190</v>
      </c>
      <c r="E24" s="469">
        <f t="shared" si="1"/>
        <v>76</v>
      </c>
      <c r="F24" s="622">
        <v>1</v>
      </c>
      <c r="G24" s="622">
        <v>2</v>
      </c>
      <c r="H24" s="623">
        <f t="shared" si="2"/>
        <v>200</v>
      </c>
      <c r="I24" s="622">
        <v>8</v>
      </c>
      <c r="J24" s="820">
        <v>0</v>
      </c>
      <c r="K24" s="633">
        <v>11</v>
      </c>
      <c r="L24" s="462">
        <v>6</v>
      </c>
      <c r="M24" s="634">
        <f t="shared" si="3"/>
        <v>54.54545454545454</v>
      </c>
      <c r="N24" s="622">
        <v>370</v>
      </c>
      <c r="O24" s="462">
        <v>257</v>
      </c>
      <c r="P24" s="469">
        <f t="shared" si="4"/>
        <v>69.459459459459467</v>
      </c>
      <c r="Q24" s="622">
        <v>1000</v>
      </c>
      <c r="R24" s="462">
        <v>778</v>
      </c>
      <c r="S24" s="634">
        <f t="shared" si="5"/>
        <v>77.8</v>
      </c>
      <c r="T24" s="465">
        <v>10</v>
      </c>
    </row>
    <row r="25" spans="1:23" ht="24" customHeight="1" x14ac:dyDescent="0.2">
      <c r="A25" s="426">
        <v>4</v>
      </c>
      <c r="B25" s="46" t="s">
        <v>99</v>
      </c>
      <c r="C25" s="462">
        <v>200</v>
      </c>
      <c r="D25" s="462">
        <v>281</v>
      </c>
      <c r="E25" s="469">
        <f t="shared" si="1"/>
        <v>140.5</v>
      </c>
      <c r="F25" s="622">
        <v>1</v>
      </c>
      <c r="G25" s="1155">
        <v>0</v>
      </c>
      <c r="H25" s="623">
        <f t="shared" si="2"/>
        <v>0</v>
      </c>
      <c r="I25" s="1155">
        <v>0</v>
      </c>
      <c r="J25" s="820">
        <v>0</v>
      </c>
      <c r="K25" s="633">
        <v>17</v>
      </c>
      <c r="L25" s="462">
        <v>11</v>
      </c>
      <c r="M25" s="634">
        <f t="shared" si="3"/>
        <v>64.705882352941174</v>
      </c>
      <c r="N25" s="622">
        <v>348</v>
      </c>
      <c r="O25" s="462">
        <v>234</v>
      </c>
      <c r="P25" s="469">
        <f t="shared" si="4"/>
        <v>67.241379310344826</v>
      </c>
      <c r="Q25" s="622">
        <v>1000</v>
      </c>
      <c r="R25" s="462">
        <v>686</v>
      </c>
      <c r="S25" s="634">
        <f t="shared" si="5"/>
        <v>68.600000000000009</v>
      </c>
      <c r="T25" s="465">
        <v>3</v>
      </c>
    </row>
    <row r="26" spans="1:23" ht="24" customHeight="1" x14ac:dyDescent="0.2">
      <c r="A26" s="426">
        <v>5</v>
      </c>
      <c r="B26" s="46" t="s">
        <v>93</v>
      </c>
      <c r="C26" s="462">
        <v>200</v>
      </c>
      <c r="D26" s="462">
        <v>155</v>
      </c>
      <c r="E26" s="469">
        <f t="shared" si="1"/>
        <v>77.5</v>
      </c>
      <c r="F26" s="622">
        <v>1</v>
      </c>
      <c r="G26" s="1155">
        <v>0</v>
      </c>
      <c r="H26" s="623">
        <f t="shared" si="2"/>
        <v>0</v>
      </c>
      <c r="I26" s="1155">
        <v>0</v>
      </c>
      <c r="J26" s="820">
        <v>0</v>
      </c>
      <c r="K26" s="633">
        <v>8</v>
      </c>
      <c r="L26" s="462">
        <v>8</v>
      </c>
      <c r="M26" s="634">
        <f>L26/K26*100</f>
        <v>100</v>
      </c>
      <c r="N26" s="622">
        <v>356</v>
      </c>
      <c r="O26" s="462">
        <v>234</v>
      </c>
      <c r="P26" s="469">
        <f t="shared" si="4"/>
        <v>65.730337078651687</v>
      </c>
      <c r="Q26" s="622">
        <v>1000</v>
      </c>
      <c r="R26" s="462">
        <v>667</v>
      </c>
      <c r="S26" s="634">
        <f t="shared" si="5"/>
        <v>66.7</v>
      </c>
      <c r="T26" s="465">
        <v>17</v>
      </c>
    </row>
    <row r="27" spans="1:23" ht="24" customHeight="1" x14ac:dyDescent="0.2">
      <c r="A27" s="426">
        <v>6</v>
      </c>
      <c r="B27" s="46" t="s">
        <v>92</v>
      </c>
      <c r="C27" s="462">
        <v>100</v>
      </c>
      <c r="D27" s="462">
        <v>74</v>
      </c>
      <c r="E27" s="469">
        <f t="shared" si="1"/>
        <v>74</v>
      </c>
      <c r="F27" s="622">
        <v>1</v>
      </c>
      <c r="G27" s="992">
        <v>0</v>
      </c>
      <c r="H27" s="623">
        <f t="shared" si="2"/>
        <v>0</v>
      </c>
      <c r="I27" s="1155">
        <v>0</v>
      </c>
      <c r="J27" s="1375">
        <v>0</v>
      </c>
      <c r="K27" s="633">
        <v>5</v>
      </c>
      <c r="L27" s="462">
        <v>2</v>
      </c>
      <c r="M27" s="634">
        <f t="shared" si="3"/>
        <v>40</v>
      </c>
      <c r="N27" s="622">
        <v>115</v>
      </c>
      <c r="O27" s="462">
        <v>64</v>
      </c>
      <c r="P27" s="469">
        <f t="shared" si="4"/>
        <v>55.652173913043477</v>
      </c>
      <c r="Q27" s="622">
        <v>340</v>
      </c>
      <c r="R27" s="462">
        <v>191</v>
      </c>
      <c r="S27" s="634">
        <f t="shared" si="5"/>
        <v>56.176470588235297</v>
      </c>
      <c r="T27" s="1375">
        <v>0</v>
      </c>
    </row>
    <row r="28" spans="1:23" ht="24" customHeight="1" x14ac:dyDescent="0.2">
      <c r="A28" s="426">
        <v>7</v>
      </c>
      <c r="B28" s="174" t="s">
        <v>147</v>
      </c>
      <c r="C28" s="463">
        <v>150</v>
      </c>
      <c r="D28" s="463">
        <v>159</v>
      </c>
      <c r="E28" s="470">
        <f t="shared" si="1"/>
        <v>106</v>
      </c>
      <c r="F28" s="622">
        <v>1</v>
      </c>
      <c r="G28" s="992">
        <v>0</v>
      </c>
      <c r="H28" s="625">
        <f t="shared" si="2"/>
        <v>0</v>
      </c>
      <c r="I28" s="1155">
        <v>0</v>
      </c>
      <c r="J28" s="1375">
        <v>0</v>
      </c>
      <c r="K28" s="635">
        <v>5</v>
      </c>
      <c r="L28" s="1559">
        <v>0</v>
      </c>
      <c r="M28" s="636">
        <f t="shared" si="3"/>
        <v>0</v>
      </c>
      <c r="N28" s="624">
        <v>136</v>
      </c>
      <c r="O28" s="463">
        <v>69</v>
      </c>
      <c r="P28" s="470">
        <f t="shared" si="4"/>
        <v>50.735294117647058</v>
      </c>
      <c r="Q28" s="624">
        <v>400</v>
      </c>
      <c r="R28" s="463">
        <v>206</v>
      </c>
      <c r="S28" s="636">
        <f t="shared" si="5"/>
        <v>51.5</v>
      </c>
      <c r="T28" s="466">
        <v>35</v>
      </c>
    </row>
    <row r="29" spans="1:23" ht="24" customHeight="1" x14ac:dyDescent="0.2">
      <c r="A29" s="426">
        <v>8</v>
      </c>
      <c r="B29" s="963" t="s">
        <v>104</v>
      </c>
      <c r="C29" s="463">
        <v>350</v>
      </c>
      <c r="D29" s="463">
        <v>390</v>
      </c>
      <c r="E29" s="469">
        <f t="shared" si="1"/>
        <v>111.42857142857143</v>
      </c>
      <c r="F29" s="622">
        <v>3</v>
      </c>
      <c r="G29" s="622">
        <v>4</v>
      </c>
      <c r="H29" s="623">
        <f t="shared" si="2"/>
        <v>133.33333333333331</v>
      </c>
      <c r="I29" s="622">
        <v>46</v>
      </c>
      <c r="J29" s="960">
        <v>1</v>
      </c>
      <c r="K29" s="960">
        <v>18</v>
      </c>
      <c r="L29" s="462">
        <v>18</v>
      </c>
      <c r="M29" s="960">
        <v>0</v>
      </c>
      <c r="N29" s="462">
        <v>111</v>
      </c>
      <c r="O29" s="462">
        <v>62</v>
      </c>
      <c r="P29" s="470">
        <f>O29/N29*100</f>
        <v>55.85585585585585</v>
      </c>
      <c r="Q29" s="624">
        <v>180</v>
      </c>
      <c r="R29" s="463">
        <v>89</v>
      </c>
      <c r="S29" s="636">
        <f>R29/Q29*100</f>
        <v>49.444444444444443</v>
      </c>
      <c r="T29" s="466">
        <v>2</v>
      </c>
    </row>
    <row r="30" spans="1:23" ht="33" customHeight="1" x14ac:dyDescent="0.2">
      <c r="A30" s="426">
        <v>9</v>
      </c>
      <c r="B30" s="962" t="s">
        <v>865</v>
      </c>
      <c r="C30" s="464">
        <v>650</v>
      </c>
      <c r="D30" s="463">
        <v>510</v>
      </c>
      <c r="E30" s="1380">
        <f t="shared" si="1"/>
        <v>78.461538461538467</v>
      </c>
      <c r="F30" s="964">
        <v>0</v>
      </c>
      <c r="G30" s="1697">
        <v>0</v>
      </c>
      <c r="H30" s="965"/>
      <c r="I30" s="1156">
        <v>0</v>
      </c>
      <c r="J30" s="964">
        <v>0</v>
      </c>
      <c r="K30" s="964">
        <v>0</v>
      </c>
      <c r="L30" s="1156">
        <v>0</v>
      </c>
      <c r="M30" s="964">
        <v>0</v>
      </c>
      <c r="N30" s="964">
        <v>0</v>
      </c>
      <c r="O30" s="964">
        <v>0</v>
      </c>
      <c r="P30" s="961">
        <v>0</v>
      </c>
      <c r="Q30" s="961">
        <v>0</v>
      </c>
      <c r="R30" s="961">
        <v>0</v>
      </c>
      <c r="S30" s="961">
        <v>0</v>
      </c>
      <c r="T30" s="1376">
        <v>0</v>
      </c>
    </row>
    <row r="31" spans="1:23" ht="28.5" customHeight="1" x14ac:dyDescent="0.2">
      <c r="A31" s="2274" t="s">
        <v>13</v>
      </c>
      <c r="B31" s="2274"/>
      <c r="C31" s="467">
        <f>SUM(C22:C30)</f>
        <v>2700</v>
      </c>
      <c r="D31" s="467">
        <f>SUM(D22:D30)</f>
        <v>2718</v>
      </c>
      <c r="E31" s="471">
        <f t="shared" si="1"/>
        <v>100.66666666666666</v>
      </c>
      <c r="F31" s="467">
        <f>SUM(F22:F30)</f>
        <v>10</v>
      </c>
      <c r="G31" s="467">
        <f>SUM(G22:G30)</f>
        <v>7</v>
      </c>
      <c r="H31" s="626">
        <f>G31/F31*100</f>
        <v>70</v>
      </c>
      <c r="I31" s="427">
        <f>SUM(I22:I30)</f>
        <v>56</v>
      </c>
      <c r="J31" s="427">
        <f>SUM(J22:J30)</f>
        <v>1</v>
      </c>
      <c r="K31" s="637">
        <f>SUM(K22:K30)</f>
        <v>125</v>
      </c>
      <c r="L31" s="467">
        <f>SUM(L22:L30)</f>
        <v>67</v>
      </c>
      <c r="M31" s="638">
        <f>L31/K31*100</f>
        <v>53.6</v>
      </c>
      <c r="N31" s="467">
        <f>SUM(N22:N30)</f>
        <v>2404</v>
      </c>
      <c r="O31" s="467">
        <f>SUM(O22:O30)</f>
        <v>1593</v>
      </c>
      <c r="P31" s="471">
        <f t="shared" si="4"/>
        <v>66.264559068219626</v>
      </c>
      <c r="Q31" s="467">
        <f>SUM(Q22:Q30)</f>
        <v>6600</v>
      </c>
      <c r="R31" s="467">
        <f>SUM(R22:R30)</f>
        <v>4477</v>
      </c>
      <c r="S31" s="638">
        <f t="shared" si="5"/>
        <v>67.833333333333329</v>
      </c>
      <c r="T31" s="468">
        <f>SUM(T22:T30)</f>
        <v>233</v>
      </c>
    </row>
    <row r="32" spans="1:23" x14ac:dyDescent="0.2">
      <c r="A32" s="39"/>
      <c r="B32" s="39"/>
      <c r="I32" s="23"/>
      <c r="J32" s="23"/>
    </row>
    <row r="33" spans="1:20" ht="15.75" x14ac:dyDescent="0.25">
      <c r="B33" s="432"/>
      <c r="C33" s="566"/>
      <c r="D33" s="612"/>
      <c r="E33" s="566"/>
      <c r="F33" s="566"/>
      <c r="G33" s="566"/>
      <c r="H33" s="566"/>
      <c r="I33" s="433"/>
      <c r="J33" s="433"/>
      <c r="K33" s="566"/>
      <c r="L33" s="566"/>
      <c r="M33" s="566"/>
      <c r="N33" s="566"/>
      <c r="O33" s="566"/>
      <c r="P33" s="566"/>
      <c r="Q33" s="566"/>
      <c r="R33" s="566"/>
      <c r="S33" s="566"/>
      <c r="T33" s="566"/>
    </row>
    <row r="34" spans="1:20" ht="15.75" x14ac:dyDescent="0.2">
      <c r="A34" s="367"/>
      <c r="B34" s="367"/>
      <c r="C34" s="613"/>
      <c r="D34" s="613"/>
      <c r="E34" s="613"/>
      <c r="F34" s="613"/>
      <c r="G34" s="613"/>
      <c r="H34" s="613"/>
      <c r="I34" s="367"/>
      <c r="J34" s="367"/>
      <c r="K34" s="613"/>
      <c r="L34" s="613"/>
      <c r="M34" s="613"/>
      <c r="N34" s="613"/>
      <c r="O34" s="613"/>
      <c r="P34" s="613"/>
      <c r="Q34" s="613"/>
      <c r="R34" s="613"/>
      <c r="S34" s="613"/>
      <c r="T34" s="613"/>
    </row>
    <row r="35" spans="1:20" ht="15.75" x14ac:dyDescent="0.2">
      <c r="A35" s="367"/>
      <c r="B35" s="367"/>
      <c r="C35" s="613"/>
      <c r="D35" s="613"/>
      <c r="E35" s="613"/>
      <c r="F35" s="613"/>
      <c r="G35" s="613"/>
      <c r="H35" s="613"/>
      <c r="I35" s="367"/>
      <c r="J35" s="367"/>
      <c r="K35" s="613"/>
      <c r="L35" s="613"/>
      <c r="M35" s="613"/>
      <c r="N35" s="613"/>
      <c r="O35" s="613"/>
      <c r="P35" s="613"/>
      <c r="Q35" s="613"/>
      <c r="R35" s="613"/>
      <c r="S35" s="613"/>
      <c r="T35" s="613"/>
    </row>
    <row r="36" spans="1:20" ht="15.75" x14ac:dyDescent="0.2">
      <c r="A36" s="367"/>
      <c r="B36" s="367"/>
      <c r="C36" s="613"/>
      <c r="D36" s="613"/>
      <c r="E36" s="613"/>
      <c r="F36" s="613"/>
      <c r="G36" s="613"/>
      <c r="H36" s="613"/>
      <c r="I36" s="367"/>
      <c r="J36" s="367"/>
      <c r="K36" s="613"/>
      <c r="L36" s="613"/>
      <c r="M36" s="613"/>
      <c r="N36" s="613"/>
      <c r="O36" s="613"/>
      <c r="P36" s="613"/>
      <c r="Q36" s="613"/>
      <c r="R36" s="613"/>
      <c r="S36" s="613"/>
      <c r="T36" s="613"/>
    </row>
    <row r="37" spans="1:20" ht="15.75" customHeight="1" x14ac:dyDescent="0.2">
      <c r="A37" s="367"/>
      <c r="B37" s="367"/>
      <c r="C37" s="613"/>
      <c r="D37" s="613"/>
      <c r="E37" s="613"/>
      <c r="F37" s="613"/>
      <c r="G37" s="613"/>
      <c r="H37" s="613"/>
      <c r="I37" s="367"/>
      <c r="J37" s="367"/>
      <c r="K37" s="613"/>
      <c r="L37" s="613"/>
      <c r="M37" s="613"/>
      <c r="N37" s="613"/>
      <c r="O37" s="613"/>
      <c r="P37" s="613"/>
      <c r="Q37" s="613"/>
      <c r="R37" s="613"/>
      <c r="S37" s="613"/>
      <c r="T37" s="613"/>
    </row>
    <row r="38" spans="1:20" ht="15.75" x14ac:dyDescent="0.25">
      <c r="B38" s="367"/>
      <c r="C38" s="566"/>
      <c r="D38" s="566"/>
      <c r="E38" s="566"/>
      <c r="F38" s="566"/>
      <c r="G38" s="566"/>
      <c r="H38" s="566"/>
      <c r="I38" s="433"/>
      <c r="J38" s="433"/>
      <c r="K38" s="566"/>
      <c r="L38" s="566"/>
      <c r="M38" s="566"/>
      <c r="N38" s="566"/>
      <c r="O38" s="566"/>
      <c r="P38" s="566"/>
      <c r="Q38" s="566"/>
      <c r="R38" s="566"/>
      <c r="S38" s="566"/>
      <c r="T38" s="566"/>
    </row>
    <row r="39" spans="1:20" ht="15.75" x14ac:dyDescent="0.25">
      <c r="B39" s="16"/>
      <c r="C39" s="566"/>
      <c r="D39" s="566"/>
      <c r="E39" s="566"/>
      <c r="F39" s="566"/>
      <c r="G39" s="566"/>
      <c r="H39" s="566"/>
      <c r="I39" s="433"/>
      <c r="J39" s="433"/>
      <c r="K39" s="566"/>
      <c r="L39" s="566"/>
      <c r="M39" s="566"/>
      <c r="N39" s="566"/>
      <c r="O39" s="566"/>
      <c r="P39" s="566"/>
      <c r="Q39" s="566"/>
      <c r="R39" s="566"/>
      <c r="S39" s="566"/>
      <c r="T39" s="566"/>
    </row>
    <row r="40" spans="1:20" ht="18.75" x14ac:dyDescent="0.3">
      <c r="B40" s="279"/>
      <c r="D40" s="614"/>
      <c r="E40" s="614"/>
      <c r="F40" s="614"/>
      <c r="G40" s="614"/>
      <c r="H40" s="614"/>
      <c r="I40" s="436"/>
      <c r="J40" s="206"/>
    </row>
    <row r="41" spans="1:20" ht="18.75" x14ac:dyDescent="0.3">
      <c r="D41" s="615"/>
      <c r="E41" s="616"/>
      <c r="F41" s="616"/>
      <c r="G41" s="616"/>
      <c r="H41" s="616"/>
      <c r="I41" s="437"/>
      <c r="J41" s="206"/>
    </row>
    <row r="42" spans="1:20" ht="18.75" x14ac:dyDescent="0.3">
      <c r="D42" s="615"/>
      <c r="E42" s="616"/>
      <c r="F42" s="616"/>
      <c r="G42" s="616"/>
      <c r="H42" s="616"/>
      <c r="I42" s="437"/>
      <c r="J42" s="206"/>
    </row>
    <row r="43" spans="1:20" ht="18.75" x14ac:dyDescent="0.3">
      <c r="D43" s="615"/>
      <c r="E43" s="616"/>
      <c r="F43" s="616"/>
      <c r="G43" s="616"/>
      <c r="H43" s="616"/>
      <c r="I43" s="437"/>
      <c r="J43" s="206"/>
    </row>
    <row r="44" spans="1:20" ht="18.75" x14ac:dyDescent="0.3">
      <c r="D44" s="615"/>
      <c r="E44" s="616"/>
      <c r="F44" s="616"/>
      <c r="G44" s="616"/>
      <c r="H44" s="616"/>
      <c r="I44" s="437"/>
      <c r="J44" s="206"/>
    </row>
    <row r="45" spans="1:20" x14ac:dyDescent="0.2">
      <c r="D45" s="617"/>
      <c r="E45" s="617"/>
      <c r="F45" s="617"/>
      <c r="G45" s="617"/>
      <c r="H45" s="617"/>
      <c r="I45" s="206"/>
      <c r="J45" s="206"/>
    </row>
  </sheetData>
  <mergeCells count="23">
    <mergeCell ref="A31:B31"/>
    <mergeCell ref="A14:B14"/>
    <mergeCell ref="A20:A21"/>
    <mergeCell ref="B20:B21"/>
    <mergeCell ref="Q20:S20"/>
    <mergeCell ref="K20:M20"/>
    <mergeCell ref="F20:J20"/>
    <mergeCell ref="A1:P1"/>
    <mergeCell ref="A2:P2"/>
    <mergeCell ref="B19:Q19"/>
    <mergeCell ref="C4:P4"/>
    <mergeCell ref="C20:E20"/>
    <mergeCell ref="K5:M5"/>
    <mergeCell ref="N5:P5"/>
    <mergeCell ref="T20:T21"/>
    <mergeCell ref="T5:T6"/>
    <mergeCell ref="A18:T18"/>
    <mergeCell ref="B4:B6"/>
    <mergeCell ref="C5:E5"/>
    <mergeCell ref="F5:H5"/>
    <mergeCell ref="A4:A6"/>
    <mergeCell ref="N20:P20"/>
    <mergeCell ref="Q5:S5"/>
  </mergeCells>
  <phoneticPr fontId="20" type="noConversion"/>
  <pageMargins left="0.36" right="0.2" top="0.74" bottom="0.4" header="0.35" footer="0.2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Q23"/>
  <sheetViews>
    <sheetView topLeftCell="A7" zoomScale="110" zoomScaleNormal="110" zoomScaleSheetLayoutView="130" workbookViewId="0">
      <selection activeCell="L14" sqref="L14"/>
    </sheetView>
  </sheetViews>
  <sheetFormatPr defaultRowHeight="15" x14ac:dyDescent="0.2"/>
  <cols>
    <col min="1" max="1" width="3.75" customWidth="1"/>
    <col min="2" max="2" width="26.375" customWidth="1"/>
    <col min="3" max="3" width="12.125" customWidth="1"/>
    <col min="4" max="4" width="11.5" style="395" customWidth="1"/>
    <col min="5" max="5" width="10.25" style="395" customWidth="1"/>
    <col min="6" max="6" width="10.625" style="395" customWidth="1"/>
    <col min="7" max="7" width="10" style="395" customWidth="1"/>
    <col min="8" max="8" width="9.25" style="395" customWidth="1"/>
    <col min="9" max="9" width="12.75" style="395" customWidth="1"/>
    <col min="10" max="10" width="10.5" style="395" customWidth="1"/>
    <col min="11" max="11" width="10.625" style="395" customWidth="1"/>
    <col min="14" max="14" width="11.75" bestFit="1" customWidth="1"/>
  </cols>
  <sheetData>
    <row r="1" spans="1:17" ht="7.5" customHeight="1" x14ac:dyDescent="0.2"/>
    <row r="2" spans="1:17" ht="67.5" customHeight="1" x14ac:dyDescent="0.2">
      <c r="A2" s="2286" t="s">
        <v>933</v>
      </c>
      <c r="B2" s="2286"/>
      <c r="C2" s="2286"/>
      <c r="D2" s="2286"/>
      <c r="E2" s="2286"/>
      <c r="F2" s="2286"/>
      <c r="G2" s="2286"/>
      <c r="H2" s="2286"/>
      <c r="I2" s="2286"/>
      <c r="J2" s="2286"/>
      <c r="K2" s="2286"/>
      <c r="L2" s="150"/>
      <c r="M2" s="150"/>
      <c r="N2" s="150"/>
      <c r="O2" s="150"/>
      <c r="P2" s="150"/>
      <c r="Q2" s="150"/>
    </row>
    <row r="3" spans="1:17" ht="29.25" customHeight="1" x14ac:dyDescent="0.2">
      <c r="A3" s="2293" t="s">
        <v>14</v>
      </c>
      <c r="B3" s="2291" t="s">
        <v>239</v>
      </c>
      <c r="C3" s="2284" t="s">
        <v>441</v>
      </c>
      <c r="D3" s="2282" t="s">
        <v>940</v>
      </c>
      <c r="E3" s="2282" t="s">
        <v>941</v>
      </c>
      <c r="F3" s="2284" t="s">
        <v>809</v>
      </c>
      <c r="G3" s="2282" t="s">
        <v>942</v>
      </c>
      <c r="H3" s="2282" t="s">
        <v>943</v>
      </c>
      <c r="I3" s="2284" t="s">
        <v>808</v>
      </c>
      <c r="J3" s="2284" t="s">
        <v>944</v>
      </c>
      <c r="K3" s="2284" t="s">
        <v>945</v>
      </c>
      <c r="L3" s="150"/>
      <c r="M3" s="150"/>
      <c r="N3" s="150"/>
      <c r="O3" s="150"/>
      <c r="P3" s="150"/>
      <c r="Q3" s="150"/>
    </row>
    <row r="4" spans="1:17" ht="43.5" customHeight="1" x14ac:dyDescent="0.2">
      <c r="A4" s="2294"/>
      <c r="B4" s="2292"/>
      <c r="C4" s="2285"/>
      <c r="D4" s="2283"/>
      <c r="E4" s="2283"/>
      <c r="F4" s="2285"/>
      <c r="G4" s="2283"/>
      <c r="H4" s="2283"/>
      <c r="I4" s="2285"/>
      <c r="J4" s="2285"/>
      <c r="K4" s="2285"/>
      <c r="L4" s="150"/>
      <c r="M4" s="150"/>
      <c r="N4" s="150"/>
      <c r="O4" s="150"/>
      <c r="P4" s="150"/>
      <c r="Q4" s="150"/>
    </row>
    <row r="5" spans="1:17" ht="29.25" customHeight="1" x14ac:dyDescent="0.2">
      <c r="A5" s="374">
        <v>1</v>
      </c>
      <c r="B5" s="375" t="s">
        <v>826</v>
      </c>
      <c r="C5" s="1403">
        <v>101</v>
      </c>
      <c r="D5" s="1401">
        <v>0</v>
      </c>
      <c r="E5" s="1401">
        <v>0</v>
      </c>
      <c r="F5" s="1403">
        <v>60</v>
      </c>
      <c r="G5" s="1405">
        <v>0</v>
      </c>
      <c r="H5" s="1405">
        <v>0</v>
      </c>
      <c r="I5" s="1400">
        <v>22</v>
      </c>
      <c r="J5" s="1401">
        <v>0</v>
      </c>
      <c r="K5" s="1402">
        <v>1</v>
      </c>
      <c r="L5" s="150"/>
      <c r="M5" s="150"/>
      <c r="N5" s="150"/>
      <c r="O5" s="150"/>
      <c r="P5" s="150"/>
      <c r="Q5" s="150"/>
    </row>
    <row r="6" spans="1:17" ht="29.25" customHeight="1" x14ac:dyDescent="0.2">
      <c r="A6" s="374">
        <v>2</v>
      </c>
      <c r="B6" s="375" t="s">
        <v>827</v>
      </c>
      <c r="C6" s="1403">
        <v>14</v>
      </c>
      <c r="D6" s="1401">
        <v>0</v>
      </c>
      <c r="E6" s="1401">
        <v>0</v>
      </c>
      <c r="F6" s="1403">
        <v>4</v>
      </c>
      <c r="G6" s="1405">
        <v>0</v>
      </c>
      <c r="H6" s="1405">
        <v>0</v>
      </c>
      <c r="I6" s="1400">
        <v>8</v>
      </c>
      <c r="J6" s="1401">
        <v>0</v>
      </c>
      <c r="K6" s="1402">
        <v>1</v>
      </c>
      <c r="L6" s="150"/>
      <c r="M6" s="150"/>
      <c r="N6" s="150"/>
      <c r="O6" s="150"/>
      <c r="P6" s="150"/>
      <c r="Q6" s="150"/>
    </row>
    <row r="7" spans="1:17" ht="29.25" customHeight="1" x14ac:dyDescent="0.2">
      <c r="A7" s="374">
        <v>3</v>
      </c>
      <c r="B7" s="375" t="s">
        <v>828</v>
      </c>
      <c r="C7" s="1403">
        <v>139</v>
      </c>
      <c r="D7" s="1401">
        <v>0</v>
      </c>
      <c r="E7" s="1403">
        <v>8</v>
      </c>
      <c r="F7" s="1403">
        <v>51</v>
      </c>
      <c r="G7" s="1405">
        <v>0</v>
      </c>
      <c r="H7" s="1400">
        <v>3</v>
      </c>
      <c r="I7" s="1400">
        <v>55</v>
      </c>
      <c r="J7" s="1401">
        <v>0</v>
      </c>
      <c r="K7" s="1402">
        <v>6</v>
      </c>
      <c r="L7" s="150"/>
      <c r="M7" s="150"/>
      <c r="N7" s="150"/>
      <c r="O7" s="150"/>
      <c r="P7" s="150"/>
      <c r="Q7" s="150"/>
    </row>
    <row r="8" spans="1:17" ht="29.25" customHeight="1" x14ac:dyDescent="0.2">
      <c r="A8" s="374">
        <v>4</v>
      </c>
      <c r="B8" s="375" t="s">
        <v>829</v>
      </c>
      <c r="C8" s="1403">
        <v>166</v>
      </c>
      <c r="D8" s="1401">
        <v>0</v>
      </c>
      <c r="E8" s="1402">
        <v>3</v>
      </c>
      <c r="F8" s="1403">
        <v>69</v>
      </c>
      <c r="G8" s="1405">
        <v>0</v>
      </c>
      <c r="H8" s="1403">
        <v>1</v>
      </c>
      <c r="I8" s="1400">
        <v>59</v>
      </c>
      <c r="J8" s="1400">
        <v>3</v>
      </c>
      <c r="K8" s="1400">
        <v>3</v>
      </c>
      <c r="L8" s="150"/>
      <c r="M8" s="150"/>
      <c r="N8" s="150"/>
      <c r="O8" s="150"/>
      <c r="P8" s="150"/>
      <c r="Q8" s="150"/>
    </row>
    <row r="9" spans="1:17" ht="29.25" customHeight="1" x14ac:dyDescent="0.2">
      <c r="A9" s="374">
        <v>5</v>
      </c>
      <c r="B9" s="375" t="s">
        <v>830</v>
      </c>
      <c r="C9" s="1403">
        <v>307</v>
      </c>
      <c r="D9" s="1401">
        <v>0</v>
      </c>
      <c r="E9" s="1402">
        <v>6</v>
      </c>
      <c r="F9" s="1403">
        <v>136</v>
      </c>
      <c r="G9" s="1405">
        <v>0</v>
      </c>
      <c r="H9" s="1402">
        <v>1</v>
      </c>
      <c r="I9" s="1400">
        <v>148</v>
      </c>
      <c r="J9" s="1401">
        <v>0</v>
      </c>
      <c r="K9" s="1402">
        <v>2</v>
      </c>
      <c r="L9" s="150"/>
      <c r="M9" s="150"/>
      <c r="N9" s="150"/>
      <c r="O9" s="150"/>
      <c r="P9" s="150"/>
      <c r="Q9" s="150"/>
    </row>
    <row r="10" spans="1:17" ht="29.25" customHeight="1" x14ac:dyDescent="0.2">
      <c r="A10" s="374">
        <v>6</v>
      </c>
      <c r="B10" s="375" t="s">
        <v>831</v>
      </c>
      <c r="C10" s="1403">
        <v>819</v>
      </c>
      <c r="D10" s="1401">
        <v>0</v>
      </c>
      <c r="E10" s="1403">
        <v>6</v>
      </c>
      <c r="F10" s="1403">
        <v>184</v>
      </c>
      <c r="G10" s="1405">
        <v>0</v>
      </c>
      <c r="H10" s="1405">
        <v>0</v>
      </c>
      <c r="I10" s="1400">
        <v>190</v>
      </c>
      <c r="J10" s="1400">
        <v>1</v>
      </c>
      <c r="K10" s="1400">
        <v>1</v>
      </c>
      <c r="L10" s="150"/>
      <c r="M10" s="150"/>
      <c r="N10" s="1790">
        <f>2.8*95000</f>
        <v>266000</v>
      </c>
      <c r="O10" s="150"/>
      <c r="P10" s="150"/>
      <c r="Q10" s="150"/>
    </row>
    <row r="11" spans="1:17" ht="29.25" customHeight="1" x14ac:dyDescent="0.2">
      <c r="A11" s="374">
        <v>7</v>
      </c>
      <c r="B11" s="375" t="s">
        <v>738</v>
      </c>
      <c r="C11" s="1403">
        <v>783</v>
      </c>
      <c r="D11" s="1402">
        <v>1</v>
      </c>
      <c r="E11" s="1402">
        <v>4</v>
      </c>
      <c r="F11" s="1403">
        <v>321</v>
      </c>
      <c r="G11" s="1405">
        <v>0</v>
      </c>
      <c r="H11" s="1402">
        <v>2</v>
      </c>
      <c r="I11" s="1401">
        <v>0</v>
      </c>
      <c r="J11" s="1401">
        <v>0</v>
      </c>
      <c r="K11" s="1401">
        <v>0</v>
      </c>
      <c r="L11" s="150"/>
      <c r="M11" s="150"/>
      <c r="N11" s="151"/>
      <c r="O11" s="150"/>
      <c r="P11" s="150"/>
      <c r="Q11" s="150"/>
    </row>
    <row r="12" spans="1:17" ht="29.25" customHeight="1" x14ac:dyDescent="0.2">
      <c r="A12" s="374">
        <v>8</v>
      </c>
      <c r="B12" s="376" t="s">
        <v>528</v>
      </c>
      <c r="C12" s="1401">
        <v>0</v>
      </c>
      <c r="D12" s="1401">
        <v>0</v>
      </c>
      <c r="E12" s="1401">
        <v>0</v>
      </c>
      <c r="F12" s="1401">
        <v>0</v>
      </c>
      <c r="G12" s="1405">
        <v>0</v>
      </c>
      <c r="H12" s="1401">
        <v>0</v>
      </c>
      <c r="I12" s="1400">
        <v>198</v>
      </c>
      <c r="J12" s="1400">
        <v>2</v>
      </c>
      <c r="K12" s="1402">
        <v>4</v>
      </c>
      <c r="L12" s="150"/>
      <c r="M12" s="150"/>
      <c r="N12" s="150"/>
      <c r="O12" s="150"/>
      <c r="P12" s="150"/>
      <c r="Q12" s="150"/>
    </row>
    <row r="13" spans="1:17" ht="29.25" customHeight="1" x14ac:dyDescent="0.2">
      <c r="A13" s="374">
        <v>9</v>
      </c>
      <c r="B13" s="375" t="s">
        <v>832</v>
      </c>
      <c r="C13" s="1401">
        <v>0</v>
      </c>
      <c r="D13" s="1401">
        <v>0</v>
      </c>
      <c r="E13" s="1401">
        <v>0</v>
      </c>
      <c r="F13" s="1401">
        <v>0</v>
      </c>
      <c r="G13" s="1405">
        <v>0</v>
      </c>
      <c r="H13" s="1401">
        <v>0</v>
      </c>
      <c r="I13" s="1401">
        <v>0</v>
      </c>
      <c r="J13" s="1401">
        <v>0</v>
      </c>
      <c r="K13" s="1401">
        <v>0</v>
      </c>
      <c r="L13" s="150"/>
      <c r="M13" s="150"/>
      <c r="N13" s="150"/>
      <c r="O13" s="150"/>
      <c r="P13" s="150"/>
      <c r="Q13" s="150"/>
    </row>
    <row r="14" spans="1:17" ht="29.25" customHeight="1" x14ac:dyDescent="0.2">
      <c r="A14" s="374">
        <v>10</v>
      </c>
      <c r="B14" s="982" t="s">
        <v>527</v>
      </c>
      <c r="C14" s="1403">
        <v>132</v>
      </c>
      <c r="D14" s="1401">
        <v>0</v>
      </c>
      <c r="E14" s="1401">
        <v>0</v>
      </c>
      <c r="F14" s="1403">
        <v>23</v>
      </c>
      <c r="G14" s="1405">
        <v>0</v>
      </c>
      <c r="H14" s="1401">
        <v>0</v>
      </c>
      <c r="I14" s="1400">
        <v>154</v>
      </c>
      <c r="J14" s="1401">
        <v>0</v>
      </c>
      <c r="K14" s="1401">
        <v>0</v>
      </c>
      <c r="L14" s="150"/>
      <c r="M14" s="150"/>
      <c r="N14" s="150"/>
      <c r="O14" s="150"/>
      <c r="P14" s="150"/>
      <c r="Q14" s="150"/>
    </row>
    <row r="15" spans="1:17" ht="29.25" customHeight="1" x14ac:dyDescent="0.2">
      <c r="A15" s="2289" t="s">
        <v>13</v>
      </c>
      <c r="B15" s="2290"/>
      <c r="C15" s="1499">
        <f t="shared" ref="C15:K15" si="0">SUM(C5:C14)</f>
        <v>2461</v>
      </c>
      <c r="D15" s="1404">
        <f t="shared" si="0"/>
        <v>1</v>
      </c>
      <c r="E15" s="1404">
        <f t="shared" si="0"/>
        <v>27</v>
      </c>
      <c r="F15" s="1404">
        <f t="shared" si="0"/>
        <v>848</v>
      </c>
      <c r="G15" s="1404">
        <f t="shared" si="0"/>
        <v>0</v>
      </c>
      <c r="H15" s="1404">
        <f t="shared" si="0"/>
        <v>7</v>
      </c>
      <c r="I15" s="1404">
        <f t="shared" si="0"/>
        <v>834</v>
      </c>
      <c r="J15" s="1404">
        <f t="shared" si="0"/>
        <v>6</v>
      </c>
      <c r="K15" s="1404">
        <f t="shared" si="0"/>
        <v>18</v>
      </c>
      <c r="L15" s="150"/>
      <c r="M15" s="150"/>
      <c r="N15" s="150"/>
      <c r="O15" s="150"/>
      <c r="P15" s="150"/>
      <c r="Q15" s="150"/>
    </row>
    <row r="16" spans="1:17" ht="18" x14ac:dyDescent="0.25">
      <c r="A16" s="150"/>
      <c r="B16" s="150"/>
      <c r="C16" s="152"/>
      <c r="D16" s="665"/>
      <c r="E16" s="665"/>
      <c r="F16" s="665"/>
      <c r="G16" s="665"/>
      <c r="H16" s="2287"/>
      <c r="I16" s="2287"/>
      <c r="J16" s="2287"/>
      <c r="K16" s="2287"/>
      <c r="L16" s="150"/>
      <c r="M16" s="150"/>
      <c r="N16" s="150"/>
      <c r="O16" s="150"/>
      <c r="P16" s="150"/>
      <c r="Q16" s="150"/>
    </row>
    <row r="17" spans="1:17" ht="18" x14ac:dyDescent="0.3">
      <c r="A17" s="150"/>
      <c r="B17" s="1399"/>
      <c r="C17" s="153"/>
      <c r="D17" s="666"/>
      <c r="E17" s="666"/>
      <c r="F17" s="666"/>
      <c r="G17" s="666"/>
      <c r="H17" s="2288"/>
      <c r="I17" s="2288"/>
      <c r="J17" s="2288"/>
      <c r="K17" s="2288"/>
      <c r="L17" s="150"/>
      <c r="M17" s="150"/>
      <c r="N17" s="150"/>
      <c r="O17" s="150"/>
      <c r="P17" s="150"/>
      <c r="Q17" s="150"/>
    </row>
    <row r="18" spans="1:17" ht="18" x14ac:dyDescent="0.3">
      <c r="A18" s="150"/>
      <c r="B18" s="154"/>
      <c r="C18" s="150"/>
      <c r="D18" s="664"/>
      <c r="E18" s="664"/>
      <c r="F18" s="664"/>
      <c r="G18" s="664"/>
      <c r="H18" s="2280"/>
      <c r="I18" s="2281"/>
      <c r="J18" s="2281"/>
      <c r="K18" s="2281"/>
      <c r="L18" s="150"/>
      <c r="M18" s="150"/>
      <c r="N18" s="150"/>
      <c r="O18" s="150"/>
      <c r="P18" s="150"/>
      <c r="Q18" s="150"/>
    </row>
    <row r="19" spans="1:17" ht="18" x14ac:dyDescent="0.3">
      <c r="A19" s="150"/>
      <c r="B19" s="154"/>
      <c r="C19" s="150"/>
      <c r="D19" s="664"/>
      <c r="E19" s="664"/>
      <c r="F19" s="664"/>
      <c r="G19" s="664"/>
      <c r="H19" s="667"/>
      <c r="I19" s="668"/>
      <c r="J19" s="668"/>
      <c r="K19" s="668"/>
      <c r="L19" s="150"/>
      <c r="M19" s="150"/>
      <c r="N19" s="150"/>
      <c r="O19" s="150"/>
      <c r="P19" s="150"/>
      <c r="Q19" s="150"/>
    </row>
    <row r="20" spans="1:17" ht="18" x14ac:dyDescent="0.3">
      <c r="A20" s="150"/>
      <c r="B20" s="154"/>
      <c r="C20" s="150"/>
      <c r="D20" s="664"/>
      <c r="E20" s="664"/>
      <c r="F20" s="664"/>
      <c r="G20" s="664"/>
      <c r="H20" s="667"/>
      <c r="I20" s="668"/>
      <c r="J20" s="668"/>
      <c r="K20" s="668"/>
      <c r="L20" s="150"/>
      <c r="M20" s="150"/>
      <c r="N20" s="150"/>
      <c r="O20" s="150"/>
      <c r="P20" s="150"/>
      <c r="Q20" s="150"/>
    </row>
    <row r="21" spans="1:17" ht="18" hidden="1" x14ac:dyDescent="0.3">
      <c r="A21" s="150"/>
      <c r="B21" s="488" t="s">
        <v>476</v>
      </c>
      <c r="C21" s="150"/>
      <c r="D21" s="664"/>
      <c r="E21" s="664"/>
      <c r="F21" s="664"/>
      <c r="G21" s="664"/>
      <c r="H21" s="667"/>
      <c r="I21" s="668"/>
      <c r="J21" s="668"/>
      <c r="K21" s="668"/>
      <c r="L21" s="150"/>
      <c r="M21" s="150"/>
      <c r="N21" s="150"/>
      <c r="O21" s="150"/>
      <c r="P21" s="150"/>
      <c r="Q21" s="150"/>
    </row>
    <row r="22" spans="1:17" ht="18" x14ac:dyDescent="0.3">
      <c r="A22" s="150"/>
      <c r="B22" s="154"/>
      <c r="C22" s="150"/>
      <c r="D22" s="664"/>
      <c r="E22" s="664"/>
      <c r="F22" s="664"/>
      <c r="G22" s="664"/>
      <c r="H22" s="667"/>
      <c r="I22" s="668"/>
      <c r="J22" s="668"/>
      <c r="K22" s="668"/>
      <c r="L22" s="150"/>
      <c r="M22" s="150"/>
      <c r="N22" s="150"/>
      <c r="O22" s="150"/>
      <c r="P22" s="150"/>
      <c r="Q22" s="150"/>
    </row>
    <row r="23" spans="1:17" x14ac:dyDescent="0.2">
      <c r="A23" s="150"/>
      <c r="B23" s="150"/>
      <c r="C23" s="150"/>
      <c r="D23" s="664"/>
      <c r="E23" s="664"/>
      <c r="F23" s="664"/>
      <c r="G23" s="664"/>
      <c r="H23" s="664"/>
      <c r="I23" s="664"/>
      <c r="J23" s="664"/>
      <c r="K23" s="664"/>
      <c r="L23" s="150"/>
      <c r="M23" s="150"/>
      <c r="N23" s="150"/>
      <c r="O23" s="150"/>
      <c r="P23" s="150"/>
      <c r="Q23" s="150"/>
    </row>
  </sheetData>
  <mergeCells count="16">
    <mergeCell ref="A2:K2"/>
    <mergeCell ref="H16:K16"/>
    <mergeCell ref="H17:K17"/>
    <mergeCell ref="D3:D4"/>
    <mergeCell ref="A15:B15"/>
    <mergeCell ref="B3:B4"/>
    <mergeCell ref="C3:C4"/>
    <mergeCell ref="E3:E4"/>
    <mergeCell ref="F3:F4"/>
    <mergeCell ref="G3:G4"/>
    <mergeCell ref="A3:A4"/>
    <mergeCell ref="H18:K18"/>
    <mergeCell ref="H3:H4"/>
    <mergeCell ref="I3:I4"/>
    <mergeCell ref="J3:J4"/>
    <mergeCell ref="K3:K4"/>
  </mergeCells>
  <phoneticPr fontId="20" type="noConversion"/>
  <pageMargins left="0.62" right="0.2" top="0.51" bottom="0.82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S18"/>
  <sheetViews>
    <sheetView zoomScale="120" zoomScaleNormal="120" workbookViewId="0">
      <selection activeCell="Q16" sqref="Q16"/>
    </sheetView>
  </sheetViews>
  <sheetFormatPr defaultRowHeight="15" x14ac:dyDescent="0.2"/>
  <cols>
    <col min="1" max="1" width="4.5" style="395" customWidth="1"/>
    <col min="2" max="2" width="16.5" style="395" customWidth="1"/>
    <col min="3" max="3" width="7.125" customWidth="1"/>
    <col min="4" max="4" width="7.75" customWidth="1"/>
    <col min="5" max="5" width="8.375" style="23" customWidth="1"/>
    <col min="6" max="6" width="6.875" style="395" customWidth="1"/>
    <col min="7" max="7" width="8.375" style="395" customWidth="1"/>
    <col min="8" max="8" width="5.875" style="596" customWidth="1"/>
    <col min="9" max="9" width="7.375" style="395" customWidth="1"/>
    <col min="10" max="10" width="7.875" style="395" customWidth="1"/>
    <col min="11" max="11" width="5.25" style="395" customWidth="1"/>
    <col min="12" max="12" width="6.625" style="395" customWidth="1"/>
    <col min="13" max="13" width="5.625" style="395" customWidth="1"/>
    <col min="14" max="14" width="7.375" style="395" customWidth="1"/>
    <col min="15" max="15" width="8.625" style="395" customWidth="1"/>
    <col min="16" max="16" width="8.75" style="395" customWidth="1"/>
    <col min="17" max="17" width="8.125" style="395" customWidth="1"/>
  </cols>
  <sheetData>
    <row r="1" spans="1:19" ht="39.75" customHeight="1" x14ac:dyDescent="0.3">
      <c r="A1" s="2217" t="s">
        <v>934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</row>
    <row r="2" spans="1:19" ht="36" customHeight="1" x14ac:dyDescent="0.25">
      <c r="B2" s="530"/>
    </row>
    <row r="3" spans="1:19" ht="36.75" customHeight="1" x14ac:dyDescent="0.2">
      <c r="A3" s="2297" t="s">
        <v>14</v>
      </c>
      <c r="B3" s="2295" t="s">
        <v>652</v>
      </c>
      <c r="C3" s="2301" t="s">
        <v>662</v>
      </c>
      <c r="D3" s="2302"/>
      <c r="E3" s="2295" t="s">
        <v>666</v>
      </c>
      <c r="F3" s="2295" t="s">
        <v>946</v>
      </c>
      <c r="G3" s="2295" t="s">
        <v>890</v>
      </c>
      <c r="H3" s="2301" t="s">
        <v>658</v>
      </c>
      <c r="I3" s="2308"/>
      <c r="J3" s="2308"/>
      <c r="K3" s="2308"/>
      <c r="L3" s="2308"/>
      <c r="M3" s="2302"/>
      <c r="N3" s="2309" t="s">
        <v>947</v>
      </c>
      <c r="O3" s="2310"/>
      <c r="P3" s="2295" t="s">
        <v>663</v>
      </c>
      <c r="Q3" s="2295" t="s">
        <v>867</v>
      </c>
    </row>
    <row r="4" spans="1:19" x14ac:dyDescent="0.2">
      <c r="A4" s="2298"/>
      <c r="B4" s="2296"/>
      <c r="C4" s="2303"/>
      <c r="D4" s="2304"/>
      <c r="E4" s="2296"/>
      <c r="F4" s="2296"/>
      <c r="G4" s="2296"/>
      <c r="H4" s="2295" t="s">
        <v>653</v>
      </c>
      <c r="I4" s="2295" t="s">
        <v>655</v>
      </c>
      <c r="J4" s="2295" t="s">
        <v>654</v>
      </c>
      <c r="K4" s="2295" t="s">
        <v>264</v>
      </c>
      <c r="L4" s="2295" t="s">
        <v>656</v>
      </c>
      <c r="M4" s="2295" t="s">
        <v>657</v>
      </c>
      <c r="N4" s="2295" t="s">
        <v>659</v>
      </c>
      <c r="O4" s="2295" t="s">
        <v>660</v>
      </c>
      <c r="P4" s="2296"/>
      <c r="Q4" s="2296"/>
    </row>
    <row r="5" spans="1:19" x14ac:dyDescent="0.2">
      <c r="A5" s="2298"/>
      <c r="B5" s="2296"/>
      <c r="C5" s="2303"/>
      <c r="D5" s="2304"/>
      <c r="E5" s="2296"/>
      <c r="F5" s="2296"/>
      <c r="G5" s="2296"/>
      <c r="H5" s="2296"/>
      <c r="I5" s="2296"/>
      <c r="J5" s="2296"/>
      <c r="K5" s="2296"/>
      <c r="L5" s="2296"/>
      <c r="M5" s="2296"/>
      <c r="N5" s="2296"/>
      <c r="O5" s="2296"/>
      <c r="P5" s="2296"/>
      <c r="Q5" s="2296"/>
    </row>
    <row r="6" spans="1:19" x14ac:dyDescent="0.2">
      <c r="A6" s="2298"/>
      <c r="B6" s="2296"/>
      <c r="C6" s="2303"/>
      <c r="D6" s="2304"/>
      <c r="E6" s="2296"/>
      <c r="F6" s="2296"/>
      <c r="G6" s="2296"/>
      <c r="H6" s="2296"/>
      <c r="I6" s="2296"/>
      <c r="J6" s="2296"/>
      <c r="K6" s="2296"/>
      <c r="L6" s="2296"/>
      <c r="M6" s="2296"/>
      <c r="N6" s="2296"/>
      <c r="O6" s="2296"/>
      <c r="P6" s="2296"/>
      <c r="Q6" s="2296"/>
    </row>
    <row r="7" spans="1:19" x14ac:dyDescent="0.2">
      <c r="A7" s="2298"/>
      <c r="B7" s="2296"/>
      <c r="C7" s="2305"/>
      <c r="D7" s="2306"/>
      <c r="E7" s="2296"/>
      <c r="F7" s="2296"/>
      <c r="G7" s="2296"/>
      <c r="H7" s="2296"/>
      <c r="I7" s="2296"/>
      <c r="J7" s="2296"/>
      <c r="K7" s="2296"/>
      <c r="L7" s="2296"/>
      <c r="M7" s="2296"/>
      <c r="N7" s="2296"/>
      <c r="O7" s="2296"/>
      <c r="P7" s="2296"/>
      <c r="Q7" s="2296"/>
    </row>
    <row r="8" spans="1:19" x14ac:dyDescent="0.2">
      <c r="A8" s="2299"/>
      <c r="B8" s="2300"/>
      <c r="C8" s="1168" t="s">
        <v>629</v>
      </c>
      <c r="D8" s="1168" t="s">
        <v>630</v>
      </c>
      <c r="E8" s="2300"/>
      <c r="F8" s="2300"/>
      <c r="G8" s="2300"/>
      <c r="H8" s="2296"/>
      <c r="I8" s="2296"/>
      <c r="J8" s="2296"/>
      <c r="K8" s="2296"/>
      <c r="L8" s="2296"/>
      <c r="M8" s="2296"/>
      <c r="N8" s="2296"/>
      <c r="O8" s="2296"/>
      <c r="P8" s="2300"/>
      <c r="Q8" s="2300"/>
    </row>
    <row r="9" spans="1:19" ht="37.5" customHeight="1" x14ac:dyDescent="0.2">
      <c r="A9" s="1719">
        <v>1</v>
      </c>
      <c r="B9" s="1720" t="s">
        <v>661</v>
      </c>
      <c r="C9" s="1721">
        <v>82</v>
      </c>
      <c r="D9" s="1721">
        <v>420</v>
      </c>
      <c r="E9" s="1722">
        <v>501</v>
      </c>
      <c r="F9" s="1722">
        <v>1</v>
      </c>
      <c r="G9" s="1722">
        <v>502</v>
      </c>
      <c r="H9" s="1722">
        <v>2</v>
      </c>
      <c r="I9" s="1721">
        <v>390</v>
      </c>
      <c r="J9" s="1722">
        <v>110</v>
      </c>
      <c r="K9" s="1723">
        <v>0</v>
      </c>
      <c r="L9" s="1722">
        <v>0</v>
      </c>
      <c r="M9" s="1722">
        <v>0</v>
      </c>
      <c r="N9" s="1724">
        <v>390</v>
      </c>
      <c r="O9" s="1724">
        <v>110</v>
      </c>
      <c r="P9" s="1722">
        <v>6156</v>
      </c>
      <c r="Q9" s="1722">
        <v>1477</v>
      </c>
    </row>
    <row r="10" spans="1:19" s="161" customFormat="1" ht="37.5" customHeight="1" x14ac:dyDescent="0.2">
      <c r="A10" s="1725">
        <v>2</v>
      </c>
      <c r="B10" s="1726" t="s">
        <v>55</v>
      </c>
      <c r="C10" s="1727">
        <v>191</v>
      </c>
      <c r="D10" s="1728">
        <v>2371</v>
      </c>
      <c r="E10" s="1729">
        <v>2513</v>
      </c>
      <c r="F10" s="1729">
        <v>49</v>
      </c>
      <c r="G10" s="1729">
        <v>2562</v>
      </c>
      <c r="H10" s="1729">
        <v>42</v>
      </c>
      <c r="I10" s="1727">
        <v>541</v>
      </c>
      <c r="J10" s="1729">
        <v>1974</v>
      </c>
      <c r="K10" s="1730">
        <v>5</v>
      </c>
      <c r="L10" s="1729">
        <v>0</v>
      </c>
      <c r="M10" s="1729">
        <v>0</v>
      </c>
      <c r="N10" s="1731">
        <v>541</v>
      </c>
      <c r="O10" s="1731">
        <v>1974</v>
      </c>
      <c r="P10" s="1729">
        <v>8100</v>
      </c>
      <c r="Q10" s="1729">
        <v>1416</v>
      </c>
      <c r="S10"/>
    </row>
    <row r="11" spans="1:19" s="161" customFormat="1" ht="37.5" customHeight="1" x14ac:dyDescent="0.2">
      <c r="A11" s="1725">
        <v>3</v>
      </c>
      <c r="B11" s="1726" t="s">
        <v>156</v>
      </c>
      <c r="C11" s="1727">
        <v>314</v>
      </c>
      <c r="D11" s="1728">
        <v>672</v>
      </c>
      <c r="E11" s="1729">
        <v>947</v>
      </c>
      <c r="F11" s="1729">
        <v>39</v>
      </c>
      <c r="G11" s="1729">
        <v>986</v>
      </c>
      <c r="H11" s="1729">
        <v>2</v>
      </c>
      <c r="I11" s="1727">
        <v>254</v>
      </c>
      <c r="J11" s="1729">
        <v>704</v>
      </c>
      <c r="K11" s="1730">
        <v>16</v>
      </c>
      <c r="L11" s="1729">
        <v>10</v>
      </c>
      <c r="M11" s="1729">
        <v>0</v>
      </c>
      <c r="N11" s="1731">
        <v>254</v>
      </c>
      <c r="O11" s="1731">
        <v>704</v>
      </c>
      <c r="P11" s="1729">
        <v>11023</v>
      </c>
      <c r="Q11" s="1729">
        <v>826</v>
      </c>
      <c r="S11"/>
    </row>
    <row r="12" spans="1:19" s="161" customFormat="1" ht="37.5" customHeight="1" x14ac:dyDescent="0.2">
      <c r="A12" s="1725">
        <v>4</v>
      </c>
      <c r="B12" s="1726" t="s">
        <v>103</v>
      </c>
      <c r="C12" s="1727">
        <v>305</v>
      </c>
      <c r="D12" s="1728">
        <v>465</v>
      </c>
      <c r="E12" s="1729">
        <v>751</v>
      </c>
      <c r="F12" s="1729">
        <v>19</v>
      </c>
      <c r="G12" s="1729">
        <v>770</v>
      </c>
      <c r="H12" s="1729">
        <v>32</v>
      </c>
      <c r="I12" s="1727">
        <v>483</v>
      </c>
      <c r="J12" s="1729">
        <v>252</v>
      </c>
      <c r="K12" s="1730">
        <v>2</v>
      </c>
      <c r="L12" s="1729">
        <v>1</v>
      </c>
      <c r="M12" s="1729">
        <v>0</v>
      </c>
      <c r="N12" s="1731">
        <v>480</v>
      </c>
      <c r="O12" s="1731">
        <v>250</v>
      </c>
      <c r="P12" s="1729">
        <v>8808</v>
      </c>
      <c r="Q12" s="1729">
        <v>3739</v>
      </c>
      <c r="S12"/>
    </row>
    <row r="13" spans="1:19" s="161" customFormat="1" ht="37.5" customHeight="1" x14ac:dyDescent="0.2">
      <c r="A13" s="1725">
        <v>5</v>
      </c>
      <c r="B13" s="1726" t="s">
        <v>106</v>
      </c>
      <c r="C13" s="1727">
        <v>209</v>
      </c>
      <c r="D13" s="1728">
        <v>3202</v>
      </c>
      <c r="E13" s="1729">
        <v>3386</v>
      </c>
      <c r="F13" s="1729">
        <v>25</v>
      </c>
      <c r="G13" s="1729">
        <v>3411</v>
      </c>
      <c r="H13" s="1729">
        <v>23</v>
      </c>
      <c r="I13" s="1727">
        <v>1240</v>
      </c>
      <c r="J13" s="1729">
        <v>2139</v>
      </c>
      <c r="K13" s="1730">
        <v>9</v>
      </c>
      <c r="L13" s="1729">
        <v>0</v>
      </c>
      <c r="M13" s="1729">
        <v>0</v>
      </c>
      <c r="N13" s="1731">
        <v>1240</v>
      </c>
      <c r="O13" s="1731">
        <v>2139</v>
      </c>
      <c r="P13" s="1729">
        <v>6350</v>
      </c>
      <c r="Q13" s="1729">
        <v>2356</v>
      </c>
      <c r="S13"/>
    </row>
    <row r="14" spans="1:19" s="161" customFormat="1" ht="37.5" customHeight="1" x14ac:dyDescent="0.2">
      <c r="A14" s="1725">
        <v>6</v>
      </c>
      <c r="B14" s="1726" t="s">
        <v>28</v>
      </c>
      <c r="C14" s="1727">
        <v>193</v>
      </c>
      <c r="D14" s="1728">
        <v>653</v>
      </c>
      <c r="E14" s="1729">
        <v>844</v>
      </c>
      <c r="F14" s="1729">
        <v>2</v>
      </c>
      <c r="G14" s="1729">
        <v>846</v>
      </c>
      <c r="H14" s="1729">
        <v>2</v>
      </c>
      <c r="I14" s="1727">
        <v>83</v>
      </c>
      <c r="J14" s="1729">
        <v>759</v>
      </c>
      <c r="K14" s="1730">
        <v>2</v>
      </c>
      <c r="L14" s="1729">
        <v>0</v>
      </c>
      <c r="M14" s="1729">
        <v>0</v>
      </c>
      <c r="N14" s="1731">
        <v>83</v>
      </c>
      <c r="O14" s="1731">
        <v>759</v>
      </c>
      <c r="P14" s="1729">
        <v>1469</v>
      </c>
      <c r="Q14" s="1729">
        <v>438</v>
      </c>
      <c r="S14"/>
    </row>
    <row r="15" spans="1:19" s="161" customFormat="1" ht="37.5" customHeight="1" x14ac:dyDescent="0.2">
      <c r="A15" s="1732">
        <v>7</v>
      </c>
      <c r="B15" s="1733" t="s">
        <v>161</v>
      </c>
      <c r="C15" s="1734">
        <v>186</v>
      </c>
      <c r="D15" s="1735">
        <v>435</v>
      </c>
      <c r="E15" s="1736">
        <v>619</v>
      </c>
      <c r="F15" s="1736">
        <v>2</v>
      </c>
      <c r="G15" s="1736">
        <v>621</v>
      </c>
      <c r="H15" s="1736">
        <v>2</v>
      </c>
      <c r="I15" s="1734">
        <v>255</v>
      </c>
      <c r="J15" s="1736">
        <v>359</v>
      </c>
      <c r="K15" s="1737">
        <v>5</v>
      </c>
      <c r="L15" s="1736">
        <v>0</v>
      </c>
      <c r="M15" s="1738">
        <v>0</v>
      </c>
      <c r="N15" s="1739">
        <v>255</v>
      </c>
      <c r="O15" s="1739">
        <v>359</v>
      </c>
      <c r="P15" s="1736">
        <v>1477</v>
      </c>
      <c r="Q15" s="1736">
        <v>615</v>
      </c>
      <c r="S15"/>
    </row>
    <row r="16" spans="1:19" ht="37.5" customHeight="1" x14ac:dyDescent="0.2">
      <c r="A16" s="2307" t="s">
        <v>297</v>
      </c>
      <c r="B16" s="2307"/>
      <c r="C16" s="1740">
        <f>SUM(C9:C15)</f>
        <v>1480</v>
      </c>
      <c r="D16" s="1740">
        <f>SUM(D9:D15)</f>
        <v>8218</v>
      </c>
      <c r="E16" s="1740">
        <f t="shared" ref="E16:Q16" si="0">SUM(E9:E15)</f>
        <v>9561</v>
      </c>
      <c r="F16" s="1740">
        <f t="shared" si="0"/>
        <v>137</v>
      </c>
      <c r="G16" s="1740">
        <f t="shared" si="0"/>
        <v>9698</v>
      </c>
      <c r="H16" s="1740">
        <f t="shared" si="0"/>
        <v>105</v>
      </c>
      <c r="I16" s="1740">
        <f t="shared" si="0"/>
        <v>3246</v>
      </c>
      <c r="J16" s="1740">
        <f t="shared" si="0"/>
        <v>6297</v>
      </c>
      <c r="K16" s="1740">
        <f t="shared" si="0"/>
        <v>39</v>
      </c>
      <c r="L16" s="1740">
        <f t="shared" si="0"/>
        <v>11</v>
      </c>
      <c r="M16" s="1740">
        <f t="shared" si="0"/>
        <v>0</v>
      </c>
      <c r="N16" s="1740">
        <f t="shared" si="0"/>
        <v>3243</v>
      </c>
      <c r="O16" s="1740">
        <f t="shared" si="0"/>
        <v>6295</v>
      </c>
      <c r="P16" s="1740">
        <f t="shared" si="0"/>
        <v>43383</v>
      </c>
      <c r="Q16" s="1740">
        <f t="shared" si="0"/>
        <v>10867</v>
      </c>
    </row>
    <row r="17" spans="5:5" ht="18.75" x14ac:dyDescent="0.2">
      <c r="E17" s="1089"/>
    </row>
    <row r="18" spans="5:5" ht="18.75" x14ac:dyDescent="0.2">
      <c r="E18" s="1089"/>
    </row>
  </sheetData>
  <mergeCells count="20"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N4:N8"/>
    <mergeCell ref="O4:O8"/>
    <mergeCell ref="A1:Q1"/>
    <mergeCell ref="M4:M8"/>
    <mergeCell ref="A3:A8"/>
    <mergeCell ref="B3:B8"/>
    <mergeCell ref="C3:D7"/>
    <mergeCell ref="E3:E8"/>
    <mergeCell ref="F3:F8"/>
    <mergeCell ref="G3:G8"/>
  </mergeCells>
  <phoneticPr fontId="20" type="noConversion"/>
  <pageMargins left="0.42" right="0.2" top="0.56000000000000005" bottom="0.75" header="0.37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Q41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5" sqref="J15"/>
    </sheetView>
  </sheetViews>
  <sheetFormatPr defaultRowHeight="15" x14ac:dyDescent="0.2"/>
  <cols>
    <col min="1" max="1" width="3.375" customWidth="1"/>
    <col min="2" max="2" width="18.875" customWidth="1"/>
    <col min="3" max="3" width="9.25" style="23" customWidth="1"/>
    <col min="4" max="4" width="10.125" style="23" customWidth="1"/>
    <col min="5" max="5" width="7.5" style="23" customWidth="1"/>
    <col min="6" max="6" width="10.125" style="23" customWidth="1"/>
    <col min="7" max="7" width="10.625" style="23" customWidth="1"/>
    <col min="8" max="8" width="8.125" style="23" customWidth="1"/>
    <col min="9" max="9" width="9.375" style="821" customWidth="1"/>
    <col min="10" max="10" width="10.375" style="821" customWidth="1"/>
    <col min="11" max="11" width="7.5" style="821" customWidth="1"/>
    <col min="12" max="12" width="9.625" style="821" customWidth="1"/>
    <col min="13" max="13" width="10.625" style="821" customWidth="1"/>
    <col min="14" max="14" width="7" style="821" customWidth="1"/>
  </cols>
  <sheetData>
    <row r="1" spans="1:17" ht="34.5" customHeight="1" x14ac:dyDescent="0.3">
      <c r="A1" s="2325" t="s">
        <v>935</v>
      </c>
      <c r="B1" s="2325"/>
      <c r="C1" s="2325"/>
      <c r="D1" s="2325"/>
      <c r="E1" s="2325"/>
      <c r="F1" s="2325"/>
      <c r="G1" s="2325"/>
      <c r="H1" s="2325"/>
      <c r="I1" s="2325"/>
      <c r="J1" s="2325"/>
      <c r="K1" s="2325"/>
      <c r="L1" s="2325"/>
      <c r="M1" s="2325"/>
      <c r="N1" s="2325"/>
    </row>
    <row r="2" spans="1:17" ht="12" customHeight="1" x14ac:dyDescent="0.2">
      <c r="A2" s="34"/>
      <c r="B2" s="34"/>
    </row>
    <row r="3" spans="1:17" ht="34.5" customHeight="1" x14ac:dyDescent="0.2">
      <c r="A3" s="2328" t="s">
        <v>14</v>
      </c>
      <c r="B3" s="2330" t="s">
        <v>229</v>
      </c>
      <c r="C3" s="2332" t="s">
        <v>224</v>
      </c>
      <c r="D3" s="2333"/>
      <c r="E3" s="2334"/>
      <c r="F3" s="2332" t="s">
        <v>225</v>
      </c>
      <c r="G3" s="2333"/>
      <c r="H3" s="2334"/>
      <c r="I3" s="2332" t="s">
        <v>226</v>
      </c>
      <c r="J3" s="2333"/>
      <c r="K3" s="2334"/>
      <c r="L3" s="2335" t="s">
        <v>433</v>
      </c>
      <c r="M3" s="2333"/>
      <c r="N3" s="2334"/>
      <c r="O3" s="23"/>
      <c r="P3" s="23"/>
    </row>
    <row r="4" spans="1:17" ht="41.25" customHeight="1" x14ac:dyDescent="0.2">
      <c r="A4" s="2329"/>
      <c r="B4" s="2331"/>
      <c r="C4" s="693" t="s">
        <v>878</v>
      </c>
      <c r="D4" s="353" t="s">
        <v>948</v>
      </c>
      <c r="E4" s="663" t="s">
        <v>54</v>
      </c>
      <c r="F4" s="693" t="s">
        <v>879</v>
      </c>
      <c r="G4" s="353" t="s">
        <v>948</v>
      </c>
      <c r="H4" s="663" t="s">
        <v>54</v>
      </c>
      <c r="I4" s="693" t="s">
        <v>878</v>
      </c>
      <c r="J4" s="353" t="s">
        <v>948</v>
      </c>
      <c r="K4" s="810" t="s">
        <v>54</v>
      </c>
      <c r="L4" s="693" t="s">
        <v>878</v>
      </c>
      <c r="M4" s="353" t="s">
        <v>948</v>
      </c>
      <c r="N4" s="810" t="s">
        <v>54</v>
      </c>
    </row>
    <row r="5" spans="1:17" ht="18.75" customHeight="1" x14ac:dyDescent="0.25">
      <c r="A5" s="302">
        <v>1</v>
      </c>
      <c r="B5" s="329" t="s">
        <v>228</v>
      </c>
      <c r="C5" s="694">
        <v>750</v>
      </c>
      <c r="D5" s="523">
        <v>398</v>
      </c>
      <c r="E5" s="695">
        <f t="shared" ref="E5:E12" si="0">D5/C5*100</f>
        <v>53.066666666666663</v>
      </c>
      <c r="F5" s="694">
        <v>750</v>
      </c>
      <c r="G5" s="363">
        <v>320</v>
      </c>
      <c r="H5" s="695">
        <f t="shared" ref="H5:H12" si="1">G5/F5*100</f>
        <v>42.666666666666671</v>
      </c>
      <c r="I5" s="694">
        <v>750</v>
      </c>
      <c r="J5" s="363">
        <v>380</v>
      </c>
      <c r="K5" s="695">
        <f t="shared" ref="K5:K12" si="2">J5/I5*100</f>
        <v>50.666666666666671</v>
      </c>
      <c r="L5" s="705">
        <v>750</v>
      </c>
      <c r="M5" s="363">
        <v>389</v>
      </c>
      <c r="N5" s="695">
        <f t="shared" ref="N5:N12" si="3">M5/L5*100</f>
        <v>51.866666666666674</v>
      </c>
    </row>
    <row r="6" spans="1:17" ht="18.75" customHeight="1" x14ac:dyDescent="0.25">
      <c r="A6" s="236">
        <v>2</v>
      </c>
      <c r="B6" s="304" t="s">
        <v>28</v>
      </c>
      <c r="C6" s="696">
        <v>800</v>
      </c>
      <c r="D6" s="523">
        <v>502</v>
      </c>
      <c r="E6" s="697">
        <f t="shared" si="0"/>
        <v>62.749999999999993</v>
      </c>
      <c r="F6" s="696">
        <v>800</v>
      </c>
      <c r="G6" s="363">
        <v>360</v>
      </c>
      <c r="H6" s="697">
        <f t="shared" si="1"/>
        <v>45</v>
      </c>
      <c r="I6" s="696">
        <v>800</v>
      </c>
      <c r="J6" s="363">
        <v>401</v>
      </c>
      <c r="K6" s="697">
        <f t="shared" si="2"/>
        <v>50.125</v>
      </c>
      <c r="L6" s="708">
        <v>800</v>
      </c>
      <c r="M6" s="363">
        <v>507</v>
      </c>
      <c r="N6" s="697">
        <f t="shared" si="3"/>
        <v>63.375</v>
      </c>
    </row>
    <row r="7" spans="1:17" ht="18.75" customHeight="1" x14ac:dyDescent="0.25">
      <c r="A7" s="236">
        <v>3</v>
      </c>
      <c r="B7" s="303" t="s">
        <v>227</v>
      </c>
      <c r="C7" s="696">
        <v>2700</v>
      </c>
      <c r="D7" s="523">
        <v>1646</v>
      </c>
      <c r="E7" s="697">
        <f t="shared" si="0"/>
        <v>60.962962962962962</v>
      </c>
      <c r="F7" s="696">
        <v>2500</v>
      </c>
      <c r="G7" s="363">
        <v>987</v>
      </c>
      <c r="H7" s="697">
        <f t="shared" si="1"/>
        <v>39.479999999999997</v>
      </c>
      <c r="I7" s="696">
        <v>2700</v>
      </c>
      <c r="J7" s="363">
        <v>1765</v>
      </c>
      <c r="K7" s="697">
        <f t="shared" si="2"/>
        <v>65.370370370370367</v>
      </c>
      <c r="L7" s="708">
        <v>2400</v>
      </c>
      <c r="M7" s="363">
        <v>1560</v>
      </c>
      <c r="N7" s="697">
        <f t="shared" si="3"/>
        <v>65</v>
      </c>
    </row>
    <row r="8" spans="1:17" ht="18.75" customHeight="1" x14ac:dyDescent="0.25">
      <c r="A8" s="236">
        <v>4</v>
      </c>
      <c r="B8" s="303" t="s">
        <v>57</v>
      </c>
      <c r="C8" s="696">
        <v>2250</v>
      </c>
      <c r="D8" s="523">
        <v>1487</v>
      </c>
      <c r="E8" s="697">
        <f t="shared" si="0"/>
        <v>66.088888888888889</v>
      </c>
      <c r="F8" s="696">
        <v>2200</v>
      </c>
      <c r="G8" s="363">
        <v>1314</v>
      </c>
      <c r="H8" s="697">
        <f t="shared" si="1"/>
        <v>59.727272727272727</v>
      </c>
      <c r="I8" s="696">
        <v>2250</v>
      </c>
      <c r="J8" s="363">
        <v>1350</v>
      </c>
      <c r="K8" s="697">
        <f t="shared" si="2"/>
        <v>60</v>
      </c>
      <c r="L8" s="708">
        <v>2250</v>
      </c>
      <c r="M8" s="363">
        <v>1398</v>
      </c>
      <c r="N8" s="697">
        <f t="shared" si="3"/>
        <v>62.133333333333326</v>
      </c>
    </row>
    <row r="9" spans="1:17" ht="18.75" customHeight="1" x14ac:dyDescent="0.25">
      <c r="A9" s="236">
        <v>5</v>
      </c>
      <c r="B9" s="303" t="s">
        <v>155</v>
      </c>
      <c r="C9" s="696">
        <v>3300</v>
      </c>
      <c r="D9" s="523">
        <v>2430</v>
      </c>
      <c r="E9" s="697">
        <f t="shared" si="0"/>
        <v>73.636363636363626</v>
      </c>
      <c r="F9" s="696">
        <v>3300</v>
      </c>
      <c r="G9" s="363">
        <v>2132</v>
      </c>
      <c r="H9" s="697">
        <f t="shared" si="1"/>
        <v>64.606060606060609</v>
      </c>
      <c r="I9" s="696">
        <v>3300</v>
      </c>
      <c r="J9" s="363">
        <v>1975</v>
      </c>
      <c r="K9" s="697">
        <f t="shared" si="2"/>
        <v>59.848484848484851</v>
      </c>
      <c r="L9" s="708">
        <v>3320</v>
      </c>
      <c r="M9" s="363">
        <v>2136</v>
      </c>
      <c r="N9" s="697">
        <f t="shared" si="3"/>
        <v>64.337349397590359</v>
      </c>
    </row>
    <row r="10" spans="1:17" ht="18.75" customHeight="1" x14ac:dyDescent="0.25">
      <c r="A10" s="236">
        <v>6</v>
      </c>
      <c r="B10" s="304" t="s">
        <v>156</v>
      </c>
      <c r="C10" s="698">
        <v>2710</v>
      </c>
      <c r="D10" s="523">
        <v>1963</v>
      </c>
      <c r="E10" s="697">
        <f t="shared" si="0"/>
        <v>72.435424354243537</v>
      </c>
      <c r="F10" s="698">
        <v>2700</v>
      </c>
      <c r="G10" s="525">
        <v>1569</v>
      </c>
      <c r="H10" s="703">
        <f t="shared" si="1"/>
        <v>58.111111111111114</v>
      </c>
      <c r="I10" s="698">
        <v>2710</v>
      </c>
      <c r="J10" s="363">
        <v>1696</v>
      </c>
      <c r="K10" s="703">
        <f t="shared" si="2"/>
        <v>62.5830258302583</v>
      </c>
      <c r="L10" s="708">
        <v>2750</v>
      </c>
      <c r="M10" s="363">
        <v>2031</v>
      </c>
      <c r="N10" s="703">
        <f t="shared" si="3"/>
        <v>73.854545454545445</v>
      </c>
    </row>
    <row r="11" spans="1:17" ht="18.75" customHeight="1" x14ac:dyDescent="0.25">
      <c r="A11" s="301">
        <v>7</v>
      </c>
      <c r="B11" s="304" t="s">
        <v>286</v>
      </c>
      <c r="C11" s="699">
        <v>1700</v>
      </c>
      <c r="D11" s="524">
        <v>1344</v>
      </c>
      <c r="E11" s="700">
        <f t="shared" si="0"/>
        <v>79.058823529411754</v>
      </c>
      <c r="F11" s="699">
        <v>1700</v>
      </c>
      <c r="G11" s="364">
        <v>1231</v>
      </c>
      <c r="H11" s="700">
        <f t="shared" si="1"/>
        <v>72.411764705882348</v>
      </c>
      <c r="I11" s="699">
        <v>1700</v>
      </c>
      <c r="J11" s="364">
        <v>1198</v>
      </c>
      <c r="K11" s="700">
        <f t="shared" si="2"/>
        <v>70.470588235294116</v>
      </c>
      <c r="L11" s="710">
        <v>1600</v>
      </c>
      <c r="M11" s="364">
        <v>998</v>
      </c>
      <c r="N11" s="700">
        <f t="shared" si="3"/>
        <v>62.375</v>
      </c>
    </row>
    <row r="12" spans="1:17" s="39" customFormat="1" ht="18.75" customHeight="1" x14ac:dyDescent="0.2">
      <c r="A12" s="2339" t="s">
        <v>13</v>
      </c>
      <c r="B12" s="2339"/>
      <c r="C12" s="701">
        <f>SUM(C5:C11)</f>
        <v>14210</v>
      </c>
      <c r="D12" s="701">
        <f>SUM(D5:D11)</f>
        <v>9770</v>
      </c>
      <c r="E12" s="702">
        <f t="shared" si="0"/>
        <v>68.754398311048561</v>
      </c>
      <c r="F12" s="701">
        <f>SUM(F5:F11)</f>
        <v>13950</v>
      </c>
      <c r="G12" s="704">
        <f>SUM(G5:G11)</f>
        <v>7913</v>
      </c>
      <c r="H12" s="702">
        <f t="shared" si="1"/>
        <v>56.724014336917563</v>
      </c>
      <c r="I12" s="701">
        <f>SUM(I5:I11)</f>
        <v>14210</v>
      </c>
      <c r="J12" s="704">
        <f>SUM(J5:J11)</f>
        <v>8765</v>
      </c>
      <c r="K12" s="702">
        <f t="shared" si="2"/>
        <v>61.681914144968331</v>
      </c>
      <c r="L12" s="701">
        <f>SUM(L5:L11)</f>
        <v>13870</v>
      </c>
      <c r="M12" s="704">
        <f>SUM(M5:M11)</f>
        <v>9019</v>
      </c>
      <c r="N12" s="702">
        <f t="shared" si="3"/>
        <v>65.025234318673398</v>
      </c>
      <c r="O12" s="1284"/>
    </row>
    <row r="13" spans="1:17" ht="36" customHeight="1" x14ac:dyDescent="0.2">
      <c r="A13" s="36"/>
      <c r="B13" s="36"/>
      <c r="C13" s="495"/>
      <c r="D13" s="822"/>
      <c r="E13" s="823"/>
      <c r="F13" s="822"/>
      <c r="G13" s="495"/>
      <c r="H13" s="496"/>
      <c r="I13" s="822"/>
      <c r="J13" s="822"/>
      <c r="K13" s="823"/>
      <c r="L13" s="822"/>
      <c r="M13" s="822"/>
      <c r="N13" s="823"/>
    </row>
    <row r="14" spans="1:17" ht="32.25" customHeight="1" x14ac:dyDescent="0.2">
      <c r="A14" s="2328" t="s">
        <v>14</v>
      </c>
      <c r="B14" s="2330" t="s">
        <v>229</v>
      </c>
      <c r="C14" s="2322" t="s">
        <v>726</v>
      </c>
      <c r="D14" s="2323"/>
      <c r="E14" s="2324"/>
      <c r="F14" s="2317" t="s">
        <v>795</v>
      </c>
      <c r="G14" s="2318"/>
      <c r="H14" s="2319"/>
      <c r="I14" s="2336"/>
      <c r="J14" s="2337"/>
      <c r="K14" s="2337"/>
      <c r="L14" s="824"/>
      <c r="M14" s="824"/>
      <c r="N14" s="824"/>
      <c r="O14" s="38"/>
      <c r="P14" s="38"/>
      <c r="Q14" s="38"/>
    </row>
    <row r="15" spans="1:17" ht="42.75" customHeight="1" x14ac:dyDescent="0.2">
      <c r="A15" s="2329"/>
      <c r="B15" s="2331"/>
      <c r="C15" s="693" t="s">
        <v>878</v>
      </c>
      <c r="D15" s="353" t="s">
        <v>948</v>
      </c>
      <c r="E15" s="663" t="s">
        <v>54</v>
      </c>
      <c r="F15" s="693" t="s">
        <v>878</v>
      </c>
      <c r="G15" s="353" t="s">
        <v>948</v>
      </c>
      <c r="H15" s="670" t="s">
        <v>54</v>
      </c>
      <c r="I15" s="1562"/>
      <c r="J15" s="1563"/>
      <c r="K15" s="1564"/>
      <c r="L15" s="825"/>
      <c r="M15" s="826"/>
      <c r="N15" s="826"/>
    </row>
    <row r="16" spans="1:17" ht="20.25" customHeight="1" x14ac:dyDescent="0.2">
      <c r="A16" s="302">
        <v>1</v>
      </c>
      <c r="B16" s="329" t="s">
        <v>228</v>
      </c>
      <c r="C16" s="739">
        <v>660</v>
      </c>
      <c r="D16" s="706">
        <v>369</v>
      </c>
      <c r="E16" s="707">
        <f t="shared" ref="E16:E23" si="4">D16/C16*100</f>
        <v>55.909090909090907</v>
      </c>
      <c r="F16" s="739">
        <v>660</v>
      </c>
      <c r="G16" s="404">
        <v>398</v>
      </c>
      <c r="H16" s="740">
        <f t="shared" ref="H16:H23" si="5">G16/F16*100</f>
        <v>60.303030303030305</v>
      </c>
      <c r="I16" s="1565"/>
      <c r="J16" s="1566"/>
      <c r="K16" s="1567"/>
      <c r="L16" s="827"/>
      <c r="M16" s="828"/>
      <c r="N16" s="829"/>
    </row>
    <row r="17" spans="1:14" ht="20.25" customHeight="1" x14ac:dyDescent="0.2">
      <c r="A17" s="236">
        <v>2</v>
      </c>
      <c r="B17" s="304" t="s">
        <v>28</v>
      </c>
      <c r="C17" s="741">
        <v>800</v>
      </c>
      <c r="D17" s="706">
        <v>598</v>
      </c>
      <c r="E17" s="709">
        <f t="shared" si="4"/>
        <v>74.75</v>
      </c>
      <c r="F17" s="741">
        <v>800</v>
      </c>
      <c r="G17" s="404">
        <v>498</v>
      </c>
      <c r="H17" s="742">
        <f t="shared" si="5"/>
        <v>62.250000000000007</v>
      </c>
      <c r="I17" s="1565"/>
      <c r="J17" s="1566"/>
      <c r="K17" s="1567"/>
      <c r="L17" s="827"/>
      <c r="M17" s="828"/>
      <c r="N17" s="829"/>
    </row>
    <row r="18" spans="1:14" ht="20.25" customHeight="1" x14ac:dyDescent="0.2">
      <c r="A18" s="236">
        <v>3</v>
      </c>
      <c r="B18" s="303" t="s">
        <v>227</v>
      </c>
      <c r="C18" s="741">
        <v>2300</v>
      </c>
      <c r="D18" s="706">
        <v>1444</v>
      </c>
      <c r="E18" s="709">
        <f t="shared" si="4"/>
        <v>62.782608695652172</v>
      </c>
      <c r="F18" s="741">
        <v>2300</v>
      </c>
      <c r="G18" s="404">
        <v>1389</v>
      </c>
      <c r="H18" s="742">
        <f t="shared" si="5"/>
        <v>60.391304347826093</v>
      </c>
      <c r="I18" s="1565"/>
      <c r="J18" s="1566"/>
      <c r="K18" s="1567"/>
      <c r="L18" s="827"/>
      <c r="M18" s="828"/>
      <c r="N18" s="829"/>
    </row>
    <row r="19" spans="1:14" ht="20.25" customHeight="1" x14ac:dyDescent="0.2">
      <c r="A19" s="236">
        <v>4</v>
      </c>
      <c r="B19" s="303" t="s">
        <v>57</v>
      </c>
      <c r="C19" s="741">
        <v>2150</v>
      </c>
      <c r="D19" s="706">
        <v>1307</v>
      </c>
      <c r="E19" s="709">
        <f t="shared" si="4"/>
        <v>60.790697674418603</v>
      </c>
      <c r="F19" s="741">
        <v>2150</v>
      </c>
      <c r="G19" s="404">
        <v>1198</v>
      </c>
      <c r="H19" s="742">
        <f t="shared" si="5"/>
        <v>55.720930232558139</v>
      </c>
      <c r="I19" s="1565"/>
      <c r="J19" s="1566"/>
      <c r="K19" s="1567"/>
      <c r="L19" s="827"/>
      <c r="M19" s="828"/>
      <c r="N19" s="829"/>
    </row>
    <row r="20" spans="1:14" ht="20.25" customHeight="1" x14ac:dyDescent="0.2">
      <c r="A20" s="236">
        <v>5</v>
      </c>
      <c r="B20" s="303" t="s">
        <v>155</v>
      </c>
      <c r="C20" s="741">
        <v>3200</v>
      </c>
      <c r="D20" s="706">
        <v>2209</v>
      </c>
      <c r="E20" s="709">
        <f t="shared" si="4"/>
        <v>69.03125</v>
      </c>
      <c r="F20" s="741">
        <v>3200</v>
      </c>
      <c r="G20" s="404">
        <v>2069</v>
      </c>
      <c r="H20" s="742">
        <f t="shared" si="5"/>
        <v>64.65625</v>
      </c>
      <c r="I20" s="1565"/>
      <c r="J20" s="1566"/>
      <c r="K20" s="1567"/>
      <c r="L20" s="827"/>
      <c r="M20" s="828"/>
      <c r="N20" s="829"/>
    </row>
    <row r="21" spans="1:14" ht="20.25" customHeight="1" x14ac:dyDescent="0.2">
      <c r="A21" s="236">
        <v>6</v>
      </c>
      <c r="B21" s="304" t="s">
        <v>156</v>
      </c>
      <c r="C21" s="741">
        <v>2500</v>
      </c>
      <c r="D21" s="706">
        <v>1865</v>
      </c>
      <c r="E21" s="709">
        <f t="shared" si="4"/>
        <v>74.599999999999994</v>
      </c>
      <c r="F21" s="741">
        <v>2500</v>
      </c>
      <c r="G21" s="404">
        <v>1864</v>
      </c>
      <c r="H21" s="742">
        <f t="shared" si="5"/>
        <v>74.56</v>
      </c>
      <c r="I21" s="1565"/>
      <c r="J21" s="1566"/>
      <c r="K21" s="1567"/>
      <c r="L21" s="827"/>
      <c r="M21" s="828"/>
      <c r="N21" s="829"/>
    </row>
    <row r="22" spans="1:14" ht="20.25" customHeight="1" x14ac:dyDescent="0.2">
      <c r="A22" s="236">
        <v>7</v>
      </c>
      <c r="B22" s="304" t="s">
        <v>286</v>
      </c>
      <c r="C22" s="743">
        <v>1590</v>
      </c>
      <c r="D22" s="706">
        <v>985</v>
      </c>
      <c r="E22" s="709">
        <f t="shared" si="4"/>
        <v>61.94968553459119</v>
      </c>
      <c r="F22" s="743">
        <v>1590</v>
      </c>
      <c r="G22" s="404">
        <v>925</v>
      </c>
      <c r="H22" s="742">
        <f t="shared" si="5"/>
        <v>58.176100628930818</v>
      </c>
      <c r="I22" s="1565"/>
      <c r="J22" s="1566"/>
      <c r="K22" s="1567"/>
      <c r="L22" s="827"/>
      <c r="M22" s="828"/>
      <c r="N22" s="829"/>
    </row>
    <row r="23" spans="1:14" ht="20.25" customHeight="1" x14ac:dyDescent="0.2">
      <c r="A23" s="2338" t="s">
        <v>13</v>
      </c>
      <c r="B23" s="2338"/>
      <c r="C23" s="711">
        <f>SUM(C16:C22)</f>
        <v>13200</v>
      </c>
      <c r="D23" s="1430">
        <f>SUM(D16:D22)</f>
        <v>8777</v>
      </c>
      <c r="E23" s="712">
        <f t="shared" si="4"/>
        <v>66.492424242424235</v>
      </c>
      <c r="F23" s="255">
        <f>SUM(F16:F22)</f>
        <v>13200</v>
      </c>
      <c r="G23" s="744">
        <f>SUM(G16:G22)</f>
        <v>8341</v>
      </c>
      <c r="H23" s="745">
        <f t="shared" si="5"/>
        <v>63.189393939393938</v>
      </c>
      <c r="I23" s="1568"/>
      <c r="J23" s="1569"/>
      <c r="K23" s="1570"/>
      <c r="L23" s="830"/>
      <c r="M23" s="831"/>
      <c r="N23" s="831"/>
    </row>
    <row r="24" spans="1:14" s="204" customFormat="1" ht="18" x14ac:dyDescent="0.2">
      <c r="A24" s="203"/>
      <c r="B24" s="203"/>
      <c r="C24" s="497"/>
      <c r="D24" s="498"/>
      <c r="E24" s="499"/>
      <c r="F24" s="498"/>
      <c r="G24" s="498"/>
      <c r="H24" s="500"/>
      <c r="I24" s="832"/>
      <c r="J24" s="832"/>
      <c r="K24" s="833"/>
      <c r="L24" s="834"/>
      <c r="M24" s="834"/>
      <c r="N24" s="834"/>
    </row>
    <row r="25" spans="1:14" s="202" customFormat="1" ht="29.25" hidden="1" customHeight="1" x14ac:dyDescent="0.2">
      <c r="A25" s="2327" t="s">
        <v>45</v>
      </c>
      <c r="B25" s="2327"/>
      <c r="C25" s="2327"/>
      <c r="D25" s="2327"/>
      <c r="E25" s="501"/>
      <c r="F25" s="502"/>
      <c r="G25" s="502"/>
      <c r="H25" s="503"/>
      <c r="I25" s="835"/>
      <c r="J25" s="835"/>
      <c r="K25" s="836"/>
      <c r="L25" s="837"/>
      <c r="M25" s="838"/>
      <c r="N25" s="838"/>
    </row>
    <row r="26" spans="1:14" s="202" customFormat="1" ht="18" hidden="1" x14ac:dyDescent="0.2">
      <c r="A26" s="194"/>
      <c r="B26" s="194"/>
      <c r="C26" s="194"/>
      <c r="D26" s="502"/>
      <c r="E26" s="501"/>
      <c r="F26" s="502"/>
      <c r="G26" s="502"/>
      <c r="H26" s="503"/>
      <c r="I26" s="835"/>
      <c r="J26" s="835"/>
      <c r="K26" s="836"/>
      <c r="L26" s="837"/>
      <c r="M26" s="838"/>
      <c r="N26" s="838"/>
    </row>
    <row r="27" spans="1:14" s="202" customFormat="1" hidden="1" x14ac:dyDescent="0.2">
      <c r="C27" s="195"/>
      <c r="D27" s="195"/>
      <c r="E27" s="195"/>
      <c r="F27" s="195"/>
      <c r="G27" s="195"/>
      <c r="H27" s="195"/>
      <c r="I27" s="837"/>
      <c r="J27" s="837"/>
      <c r="K27" s="837"/>
      <c r="L27" s="837"/>
      <c r="M27" s="837"/>
      <c r="N27" s="837"/>
    </row>
    <row r="28" spans="1:14" s="195" customFormat="1" ht="18" hidden="1" x14ac:dyDescent="0.2">
      <c r="A28" s="2320" t="s">
        <v>16</v>
      </c>
      <c r="B28" s="2320" t="s">
        <v>17</v>
      </c>
      <c r="C28" s="2314" t="s">
        <v>46</v>
      </c>
      <c r="D28" s="2315"/>
      <c r="E28" s="2316"/>
      <c r="F28" s="2314" t="s">
        <v>47</v>
      </c>
      <c r="G28" s="2315"/>
      <c r="H28" s="2316"/>
      <c r="I28" s="2311" t="s">
        <v>48</v>
      </c>
      <c r="J28" s="2312"/>
      <c r="K28" s="2313"/>
      <c r="L28" s="2311" t="s">
        <v>49</v>
      </c>
      <c r="M28" s="2312"/>
      <c r="N28" s="2313"/>
    </row>
    <row r="29" spans="1:14" s="195" customFormat="1" ht="30" hidden="1" x14ac:dyDescent="0.2">
      <c r="A29" s="2321"/>
      <c r="B29" s="2321"/>
      <c r="C29" s="504" t="s">
        <v>41</v>
      </c>
      <c r="D29" s="504" t="s">
        <v>42</v>
      </c>
      <c r="E29" s="504" t="s">
        <v>22</v>
      </c>
      <c r="F29" s="504" t="s">
        <v>50</v>
      </c>
      <c r="G29" s="504" t="s">
        <v>51</v>
      </c>
      <c r="H29" s="504"/>
      <c r="I29" s="839" t="s">
        <v>50</v>
      </c>
      <c r="J29" s="839" t="s">
        <v>51</v>
      </c>
      <c r="K29" s="839"/>
      <c r="L29" s="839" t="s">
        <v>50</v>
      </c>
      <c r="M29" s="839"/>
      <c r="N29" s="839"/>
    </row>
    <row r="30" spans="1:14" s="195" customFormat="1" ht="18" hidden="1" x14ac:dyDescent="0.25">
      <c r="A30" s="196">
        <v>1</v>
      </c>
      <c r="B30" s="197" t="s">
        <v>43</v>
      </c>
      <c r="C30" s="505">
        <v>2400</v>
      </c>
      <c r="D30" s="506" t="e">
        <f>#REF!+[2]TCMR!$E$33</f>
        <v>#REF!</v>
      </c>
      <c r="E30" s="507" t="e">
        <f t="shared" ref="E30:E35" si="6">D30/C30*100</f>
        <v>#REF!</v>
      </c>
      <c r="F30" s="508">
        <v>14</v>
      </c>
      <c r="G30" s="509">
        <v>0</v>
      </c>
      <c r="H30" s="510"/>
      <c r="I30" s="840">
        <v>1</v>
      </c>
      <c r="J30" s="841"/>
      <c r="K30" s="842"/>
      <c r="L30" s="840"/>
      <c r="M30" s="841"/>
      <c r="N30" s="842"/>
    </row>
    <row r="31" spans="1:14" s="195" customFormat="1" ht="18" hidden="1" x14ac:dyDescent="0.25">
      <c r="A31" s="198">
        <v>2</v>
      </c>
      <c r="B31" s="199" t="s">
        <v>24</v>
      </c>
      <c r="C31" s="511">
        <v>3758</v>
      </c>
      <c r="D31" s="512" t="e">
        <f>#REF!+[2]TCMR!$E$34</f>
        <v>#REF!</v>
      </c>
      <c r="E31" s="513" t="e">
        <f t="shared" si="6"/>
        <v>#REF!</v>
      </c>
      <c r="F31" s="514">
        <v>32</v>
      </c>
      <c r="G31" s="515">
        <v>0</v>
      </c>
      <c r="H31" s="516"/>
      <c r="I31" s="843">
        <v>2</v>
      </c>
      <c r="J31" s="844"/>
      <c r="K31" s="845"/>
      <c r="L31" s="843"/>
      <c r="M31" s="844"/>
      <c r="N31" s="845"/>
    </row>
    <row r="32" spans="1:14" s="195" customFormat="1" ht="18" hidden="1" x14ac:dyDescent="0.25">
      <c r="A32" s="198">
        <v>3</v>
      </c>
      <c r="B32" s="199" t="s">
        <v>25</v>
      </c>
      <c r="C32" s="511">
        <v>3894</v>
      </c>
      <c r="D32" s="512" t="e">
        <f>#REF!+[2]TCMR!$E$35</f>
        <v>#REF!</v>
      </c>
      <c r="E32" s="513" t="e">
        <f t="shared" si="6"/>
        <v>#REF!</v>
      </c>
      <c r="F32" s="514">
        <v>34</v>
      </c>
      <c r="G32" s="515">
        <v>4</v>
      </c>
      <c r="H32" s="516"/>
      <c r="I32" s="843">
        <v>2</v>
      </c>
      <c r="J32" s="844"/>
      <c r="K32" s="845"/>
      <c r="L32" s="843"/>
      <c r="M32" s="844"/>
      <c r="N32" s="845"/>
    </row>
    <row r="33" spans="1:14" s="195" customFormat="1" ht="18" hidden="1" x14ac:dyDescent="0.25">
      <c r="A33" s="198">
        <v>4</v>
      </c>
      <c r="B33" s="199" t="s">
        <v>26</v>
      </c>
      <c r="C33" s="511">
        <v>2284</v>
      </c>
      <c r="D33" s="512" t="e">
        <f>#REF!+[2]TCMR!$E$36</f>
        <v>#REF!</v>
      </c>
      <c r="E33" s="513" t="e">
        <f t="shared" si="6"/>
        <v>#REF!</v>
      </c>
      <c r="F33" s="514">
        <v>20</v>
      </c>
      <c r="G33" s="515">
        <v>0</v>
      </c>
      <c r="H33" s="516"/>
      <c r="I33" s="843">
        <v>1</v>
      </c>
      <c r="J33" s="844"/>
      <c r="K33" s="845"/>
      <c r="L33" s="843"/>
      <c r="M33" s="844"/>
      <c r="N33" s="845"/>
    </row>
    <row r="34" spans="1:14" s="195" customFormat="1" ht="18" hidden="1" x14ac:dyDescent="0.25">
      <c r="A34" s="198">
        <v>5</v>
      </c>
      <c r="B34" s="199" t="s">
        <v>27</v>
      </c>
      <c r="C34" s="511">
        <v>3514</v>
      </c>
      <c r="D34" s="512" t="e">
        <f>#REF!+[2]TCMR!$E$37</f>
        <v>#REF!</v>
      </c>
      <c r="E34" s="513" t="e">
        <f t="shared" si="6"/>
        <v>#REF!</v>
      </c>
      <c r="F34" s="514">
        <v>32</v>
      </c>
      <c r="G34" s="515">
        <v>2</v>
      </c>
      <c r="H34" s="516"/>
      <c r="I34" s="843">
        <v>1</v>
      </c>
      <c r="J34" s="844"/>
      <c r="K34" s="845"/>
      <c r="L34" s="843"/>
      <c r="M34" s="844"/>
      <c r="N34" s="845"/>
    </row>
    <row r="35" spans="1:14" s="195" customFormat="1" ht="18" hidden="1" x14ac:dyDescent="0.25">
      <c r="A35" s="198">
        <v>6</v>
      </c>
      <c r="B35" s="199" t="s">
        <v>28</v>
      </c>
      <c r="C35" s="511">
        <v>2170</v>
      </c>
      <c r="D35" s="512" t="e">
        <f>#REF!+[2]TCMR!$E$38</f>
        <v>#REF!</v>
      </c>
      <c r="E35" s="513" t="e">
        <f t="shared" si="6"/>
        <v>#REF!</v>
      </c>
      <c r="F35" s="514">
        <v>22</v>
      </c>
      <c r="G35" s="515">
        <v>1</v>
      </c>
      <c r="H35" s="516"/>
      <c r="I35" s="843">
        <v>2</v>
      </c>
      <c r="J35" s="844"/>
      <c r="K35" s="845"/>
      <c r="L35" s="843"/>
      <c r="M35" s="844"/>
      <c r="N35" s="845"/>
    </row>
    <row r="36" spans="1:14" s="195" customFormat="1" ht="18" hidden="1" x14ac:dyDescent="0.25">
      <c r="A36" s="200">
        <v>7</v>
      </c>
      <c r="B36" s="201" t="s">
        <v>44</v>
      </c>
      <c r="C36" s="517"/>
      <c r="D36" s="517"/>
      <c r="E36" s="518"/>
      <c r="F36" s="519">
        <v>5</v>
      </c>
      <c r="G36" s="519"/>
      <c r="H36" s="520"/>
      <c r="I36" s="846"/>
      <c r="J36" s="846"/>
      <c r="K36" s="847"/>
      <c r="L36" s="846"/>
      <c r="M36" s="846"/>
      <c r="N36" s="847"/>
    </row>
    <row r="37" spans="1:14" s="195" customFormat="1" ht="18.75" hidden="1" x14ac:dyDescent="0.3">
      <c r="A37" s="2326" t="s">
        <v>2</v>
      </c>
      <c r="B37" s="2326"/>
      <c r="C37" s="521">
        <f>SUM(C30:C36)</f>
        <v>18020</v>
      </c>
      <c r="D37" s="521" t="e">
        <f t="shared" ref="D37:N37" si="7">SUM(D30:D36)</f>
        <v>#REF!</v>
      </c>
      <c r="E37" s="522" t="e">
        <f>D37/C37*100</f>
        <v>#REF!</v>
      </c>
      <c r="F37" s="521">
        <f t="shared" si="7"/>
        <v>159</v>
      </c>
      <c r="G37" s="521">
        <f t="shared" si="7"/>
        <v>7</v>
      </c>
      <c r="H37" s="521">
        <f t="shared" si="7"/>
        <v>0</v>
      </c>
      <c r="I37" s="848">
        <f t="shared" si="7"/>
        <v>9</v>
      </c>
      <c r="J37" s="848">
        <f t="shared" si="7"/>
        <v>0</v>
      </c>
      <c r="K37" s="848">
        <f t="shared" si="7"/>
        <v>0</v>
      </c>
      <c r="L37" s="848">
        <f t="shared" si="7"/>
        <v>0</v>
      </c>
      <c r="M37" s="848">
        <f t="shared" si="7"/>
        <v>0</v>
      </c>
      <c r="N37" s="848">
        <f t="shared" si="7"/>
        <v>0</v>
      </c>
    </row>
    <row r="38" spans="1:14" s="195" customFormat="1" hidden="1" x14ac:dyDescent="0.2">
      <c r="I38" s="837"/>
      <c r="J38" s="837"/>
      <c r="K38" s="837"/>
      <c r="L38" s="837"/>
      <c r="M38" s="837"/>
      <c r="N38" s="837"/>
    </row>
    <row r="39" spans="1:14" ht="18" x14ac:dyDescent="0.2">
      <c r="A39" s="23"/>
      <c r="B39" s="37"/>
    </row>
    <row r="40" spans="1:14" x14ac:dyDescent="0.2">
      <c r="A40" s="23"/>
      <c r="B40" s="23"/>
    </row>
    <row r="41" spans="1:14" x14ac:dyDescent="0.2">
      <c r="A41" s="23"/>
      <c r="B41" s="23"/>
    </row>
  </sheetData>
  <mergeCells count="22">
    <mergeCell ref="A28:A29"/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I14:K14"/>
    <mergeCell ref="I3:K3"/>
    <mergeCell ref="A14:A15"/>
    <mergeCell ref="B14:B15"/>
    <mergeCell ref="A23:B23"/>
    <mergeCell ref="A12:B12"/>
    <mergeCell ref="L28:N28"/>
    <mergeCell ref="F28:H28"/>
    <mergeCell ref="F14:H14"/>
    <mergeCell ref="C28:E28"/>
    <mergeCell ref="B28:B29"/>
    <mergeCell ref="C14:E14"/>
  </mergeCells>
  <phoneticPr fontId="20" type="noConversion"/>
  <pageMargins left="0.39" right="0.21" top="0.32" bottom="0.38" header="0.2" footer="0.2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V41"/>
  <sheetViews>
    <sheetView zoomScaleNormal="100" workbookViewId="0">
      <selection activeCell="O17" sqref="O17"/>
    </sheetView>
  </sheetViews>
  <sheetFormatPr defaultRowHeight="15" x14ac:dyDescent="0.2"/>
  <cols>
    <col min="1" max="1" width="3.5" style="395" customWidth="1"/>
    <col min="2" max="2" width="22.625" style="395" customWidth="1"/>
    <col min="3" max="4" width="9.5" customWidth="1"/>
    <col min="5" max="5" width="7.75" customWidth="1"/>
    <col min="6" max="6" width="9.625" customWidth="1"/>
    <col min="7" max="7" width="9.5" customWidth="1"/>
    <col min="8" max="8" width="6.625" customWidth="1"/>
    <col min="9" max="9" width="9.875" customWidth="1"/>
    <col min="10" max="10" width="9.625" customWidth="1"/>
    <col min="11" max="11" width="6.375" customWidth="1"/>
    <col min="12" max="12" width="9.875" customWidth="1"/>
    <col min="13" max="13" width="9.625" customWidth="1"/>
    <col min="14" max="14" width="6.75" customWidth="1"/>
    <col min="15" max="15" width="7.5" style="27" customWidth="1"/>
    <col min="16" max="22" width="9" style="27"/>
  </cols>
  <sheetData>
    <row r="1" spans="1:22" ht="31.5" customHeight="1" x14ac:dyDescent="0.2">
      <c r="A1" s="2350" t="s">
        <v>956</v>
      </c>
      <c r="B1" s="2350"/>
      <c r="C1" s="2350"/>
      <c r="D1" s="2350"/>
      <c r="E1" s="2350"/>
      <c r="F1" s="2350"/>
      <c r="G1" s="2350"/>
      <c r="H1" s="2350"/>
      <c r="I1" s="2350"/>
      <c r="J1" s="2350"/>
      <c r="K1" s="2350"/>
      <c r="L1" s="2350"/>
      <c r="M1" s="2350"/>
      <c r="N1" s="2350"/>
    </row>
    <row r="2" spans="1:22" ht="32.25" customHeight="1" x14ac:dyDescent="0.2">
      <c r="A2" s="2343" t="s">
        <v>623</v>
      </c>
      <c r="B2" s="2187" t="s">
        <v>229</v>
      </c>
      <c r="C2" s="2357" t="s">
        <v>303</v>
      </c>
      <c r="D2" s="2358"/>
      <c r="E2" s="2359"/>
      <c r="F2" s="2335" t="s">
        <v>838</v>
      </c>
      <c r="G2" s="2351"/>
      <c r="H2" s="2352"/>
      <c r="I2" s="2335" t="s">
        <v>304</v>
      </c>
      <c r="J2" s="2351"/>
      <c r="K2" s="2352"/>
      <c r="L2" s="2353" t="s">
        <v>231</v>
      </c>
      <c r="M2" s="2354"/>
      <c r="N2" s="2355"/>
    </row>
    <row r="3" spans="1:22" ht="31.5" customHeight="1" x14ac:dyDescent="0.2">
      <c r="A3" s="2344"/>
      <c r="B3" s="2189"/>
      <c r="C3" s="528" t="s">
        <v>880</v>
      </c>
      <c r="D3" s="353" t="s">
        <v>948</v>
      </c>
      <c r="E3" s="1087" t="s">
        <v>54</v>
      </c>
      <c r="F3" s="528" t="s">
        <v>880</v>
      </c>
      <c r="G3" s="353" t="s">
        <v>948</v>
      </c>
      <c r="H3" s="1087" t="s">
        <v>54</v>
      </c>
      <c r="I3" s="1087" t="s">
        <v>230</v>
      </c>
      <c r="J3" s="353" t="s">
        <v>948</v>
      </c>
      <c r="K3" s="1087" t="s">
        <v>54</v>
      </c>
      <c r="L3" s="1087" t="s">
        <v>230</v>
      </c>
      <c r="M3" s="353" t="s">
        <v>948</v>
      </c>
      <c r="N3" s="1087" t="s">
        <v>54</v>
      </c>
    </row>
    <row r="4" spans="1:22" s="18" customFormat="1" ht="18.75" customHeight="1" x14ac:dyDescent="0.2">
      <c r="A4" s="1571">
        <v>1</v>
      </c>
      <c r="B4" s="720" t="s">
        <v>107</v>
      </c>
      <c r="C4" s="1480">
        <v>24</v>
      </c>
      <c r="D4" s="1480">
        <v>18</v>
      </c>
      <c r="E4" s="1481">
        <f>D4/C4*100</f>
        <v>75</v>
      </c>
      <c r="F4" s="1479">
        <v>45</v>
      </c>
      <c r="G4" s="1479">
        <v>41</v>
      </c>
      <c r="H4" s="1472">
        <f t="shared" ref="H4:H10" si="0">G4/F4*100</f>
        <v>91.111111111111114</v>
      </c>
      <c r="I4" s="1659">
        <v>770</v>
      </c>
      <c r="J4" s="1660">
        <v>706</v>
      </c>
      <c r="K4" s="1472">
        <f t="shared" ref="K4:K10" si="1">J4/I4*100</f>
        <v>91.688311688311686</v>
      </c>
      <c r="L4" s="1470">
        <v>7581</v>
      </c>
      <c r="M4" s="1485">
        <v>5777</v>
      </c>
      <c r="N4" s="1472">
        <f t="shared" ref="N4:N10" si="2">M4/L4*100</f>
        <v>76.203667062392825</v>
      </c>
      <c r="O4" s="1587"/>
      <c r="P4" s="1587"/>
      <c r="Q4" s="1587"/>
      <c r="R4" s="1587"/>
      <c r="S4" s="1587"/>
      <c r="T4" s="1587"/>
      <c r="U4" s="1587"/>
      <c r="V4" s="1587"/>
    </row>
    <row r="5" spans="1:22" s="18" customFormat="1" ht="18.75" customHeight="1" x14ac:dyDescent="0.2">
      <c r="A5" s="1572">
        <v>2</v>
      </c>
      <c r="B5" s="719" t="s">
        <v>28</v>
      </c>
      <c r="C5" s="1480">
        <v>24</v>
      </c>
      <c r="D5" s="1480">
        <v>18</v>
      </c>
      <c r="E5" s="1481">
        <f>D5/C5*100</f>
        <v>75</v>
      </c>
      <c r="F5" s="1482">
        <v>65</v>
      </c>
      <c r="G5" s="1896">
        <v>32</v>
      </c>
      <c r="H5" s="1474">
        <f t="shared" si="0"/>
        <v>49.230769230769234</v>
      </c>
      <c r="I5" s="1660">
        <v>1027</v>
      </c>
      <c r="J5" s="1660">
        <v>618</v>
      </c>
      <c r="K5" s="1474">
        <f t="shared" si="1"/>
        <v>60.175267770204478</v>
      </c>
      <c r="L5" s="1473">
        <v>10227</v>
      </c>
      <c r="M5" s="1485">
        <v>6523</v>
      </c>
      <c r="N5" s="1474">
        <f t="shared" si="2"/>
        <v>63.782145301652491</v>
      </c>
      <c r="O5" s="1587"/>
      <c r="P5" s="1587"/>
      <c r="Q5" s="1587"/>
      <c r="R5" s="1587"/>
      <c r="S5" s="1587"/>
      <c r="T5" s="1587"/>
      <c r="U5" s="1587"/>
      <c r="V5" s="1587"/>
    </row>
    <row r="6" spans="1:22" s="18" customFormat="1" ht="18.75" customHeight="1" x14ac:dyDescent="0.2">
      <c r="A6" s="1572">
        <v>3</v>
      </c>
      <c r="B6" s="719" t="s">
        <v>227</v>
      </c>
      <c r="C6" s="1480">
        <v>24</v>
      </c>
      <c r="D6" s="1480">
        <v>18</v>
      </c>
      <c r="E6" s="1481">
        <f>D6/C6*100</f>
        <v>75</v>
      </c>
      <c r="F6" s="1482">
        <v>135</v>
      </c>
      <c r="G6" s="1896">
        <v>50</v>
      </c>
      <c r="H6" s="1474">
        <f t="shared" si="0"/>
        <v>37.037037037037038</v>
      </c>
      <c r="I6" s="1660">
        <v>3501</v>
      </c>
      <c r="J6" s="1660">
        <v>1167</v>
      </c>
      <c r="K6" s="1474">
        <f t="shared" si="1"/>
        <v>33.333333333333329</v>
      </c>
      <c r="L6" s="1473">
        <v>34170</v>
      </c>
      <c r="M6" s="1485">
        <v>26349</v>
      </c>
      <c r="N6" s="1474">
        <f t="shared" si="2"/>
        <v>77.111501316944683</v>
      </c>
      <c r="O6" s="1587"/>
      <c r="P6" s="1587"/>
      <c r="Q6" s="1587"/>
      <c r="R6" s="1587"/>
      <c r="S6" s="1587"/>
      <c r="T6" s="1587"/>
      <c r="U6" s="1587"/>
      <c r="V6" s="1587"/>
    </row>
    <row r="7" spans="1:22" s="18" customFormat="1" ht="18.75" customHeight="1" x14ac:dyDescent="0.2">
      <c r="A7" s="1572">
        <v>4</v>
      </c>
      <c r="B7" s="719" t="s">
        <v>57</v>
      </c>
      <c r="C7" s="1480">
        <v>24</v>
      </c>
      <c r="D7" s="1480">
        <v>18</v>
      </c>
      <c r="E7" s="1481">
        <f t="shared" ref="E7:E14" si="3">D7/C7*100</f>
        <v>75</v>
      </c>
      <c r="F7" s="1482">
        <v>95</v>
      </c>
      <c r="G7" s="1896">
        <v>62</v>
      </c>
      <c r="H7" s="1474">
        <f t="shared" si="0"/>
        <v>65.26315789473685</v>
      </c>
      <c r="I7" s="1660">
        <v>3141</v>
      </c>
      <c r="J7" s="1660">
        <v>2615</v>
      </c>
      <c r="K7" s="1474">
        <f t="shared" si="1"/>
        <v>83.253740846864048</v>
      </c>
      <c r="L7" s="1473">
        <v>31360</v>
      </c>
      <c r="M7" s="1485">
        <v>23281</v>
      </c>
      <c r="N7" s="1474">
        <f t="shared" si="2"/>
        <v>74.23788265306122</v>
      </c>
      <c r="O7" s="1587"/>
      <c r="P7" s="1587"/>
      <c r="Q7" s="1587"/>
      <c r="R7" s="1587"/>
      <c r="S7" s="1587"/>
      <c r="T7" s="1587"/>
      <c r="U7" s="1587"/>
      <c r="V7" s="1587"/>
    </row>
    <row r="8" spans="1:22" s="18" customFormat="1" ht="18.75" customHeight="1" x14ac:dyDescent="0.2">
      <c r="A8" s="1572">
        <v>5</v>
      </c>
      <c r="B8" s="719" t="s">
        <v>155</v>
      </c>
      <c r="C8" s="1480">
        <v>24</v>
      </c>
      <c r="D8" s="1480">
        <v>18</v>
      </c>
      <c r="E8" s="1481">
        <f t="shared" si="3"/>
        <v>75</v>
      </c>
      <c r="F8" s="1482">
        <v>170</v>
      </c>
      <c r="G8" s="1586">
        <v>152</v>
      </c>
      <c r="H8" s="1474">
        <f t="shared" si="0"/>
        <v>89.411764705882362</v>
      </c>
      <c r="I8" s="1660">
        <v>4993</v>
      </c>
      <c r="J8" s="1660">
        <v>4347</v>
      </c>
      <c r="K8" s="1474">
        <f t="shared" si="1"/>
        <v>87.061886641297818</v>
      </c>
      <c r="L8" s="1473">
        <v>49160</v>
      </c>
      <c r="M8" s="1485">
        <v>32141</v>
      </c>
      <c r="N8" s="1474">
        <f t="shared" si="2"/>
        <v>65.380390561432051</v>
      </c>
      <c r="O8" s="1587"/>
      <c r="P8" s="1587"/>
      <c r="Q8" s="1587"/>
      <c r="R8" s="1587"/>
      <c r="S8" s="1587"/>
      <c r="T8" s="1587"/>
      <c r="U8" s="1587"/>
      <c r="V8" s="1587"/>
    </row>
    <row r="9" spans="1:22" s="18" customFormat="1" ht="18.75" customHeight="1" x14ac:dyDescent="0.2">
      <c r="A9" s="1572">
        <v>6</v>
      </c>
      <c r="B9" s="719" t="s">
        <v>156</v>
      </c>
      <c r="C9" s="1585">
        <v>0</v>
      </c>
      <c r="D9" s="1480">
        <v>2</v>
      </c>
      <c r="E9" s="1585">
        <v>0</v>
      </c>
      <c r="F9" s="1482">
        <v>155</v>
      </c>
      <c r="G9" s="1586">
        <v>100</v>
      </c>
      <c r="H9" s="1474">
        <f t="shared" si="0"/>
        <v>64.516129032258064</v>
      </c>
      <c r="I9" s="1660">
        <v>4662</v>
      </c>
      <c r="J9" s="1660">
        <v>3000</v>
      </c>
      <c r="K9" s="1474">
        <f t="shared" si="1"/>
        <v>64.350064350064358</v>
      </c>
      <c r="L9" s="1473">
        <v>39199</v>
      </c>
      <c r="M9" s="1485">
        <v>30768</v>
      </c>
      <c r="N9" s="1474">
        <f t="shared" si="2"/>
        <v>78.491798260159698</v>
      </c>
      <c r="O9" s="1587"/>
      <c r="P9" s="1587"/>
      <c r="Q9" s="1587"/>
      <c r="R9" s="1587"/>
      <c r="S9" s="1587"/>
      <c r="T9" s="1587"/>
      <c r="U9" s="1587"/>
      <c r="V9" s="1587"/>
    </row>
    <row r="10" spans="1:22" s="18" customFormat="1" ht="18.75" customHeight="1" x14ac:dyDescent="0.2">
      <c r="A10" s="1572">
        <v>7</v>
      </c>
      <c r="B10" s="720" t="s">
        <v>103</v>
      </c>
      <c r="C10" s="1585">
        <v>0</v>
      </c>
      <c r="D10" s="1585">
        <v>0</v>
      </c>
      <c r="E10" s="1585">
        <v>0</v>
      </c>
      <c r="F10" s="1482">
        <v>75</v>
      </c>
      <c r="G10" s="1482">
        <v>60</v>
      </c>
      <c r="H10" s="1474">
        <f t="shared" si="0"/>
        <v>80</v>
      </c>
      <c r="I10" s="1660">
        <v>2806</v>
      </c>
      <c r="J10" s="1660">
        <v>2389</v>
      </c>
      <c r="K10" s="1474">
        <f t="shared" si="1"/>
        <v>85.138987883107632</v>
      </c>
      <c r="L10" s="1473">
        <v>34675</v>
      </c>
      <c r="M10" s="1485">
        <v>32274</v>
      </c>
      <c r="N10" s="1474">
        <f t="shared" si="2"/>
        <v>93.075702956020194</v>
      </c>
      <c r="O10" s="1587"/>
      <c r="P10" s="1587"/>
      <c r="Q10" s="1282"/>
      <c r="R10" s="1587"/>
      <c r="S10" s="1587"/>
      <c r="T10" s="1587"/>
      <c r="U10" s="1587"/>
      <c r="V10" s="1587"/>
    </row>
    <row r="11" spans="1:22" s="18" customFormat="1" ht="21.75" customHeight="1" x14ac:dyDescent="0.2">
      <c r="A11" s="1572">
        <v>8</v>
      </c>
      <c r="B11" s="1590" t="s">
        <v>833</v>
      </c>
      <c r="C11" s="1781">
        <v>48</v>
      </c>
      <c r="D11" s="1485">
        <v>36</v>
      </c>
      <c r="E11" s="1483">
        <f t="shared" si="3"/>
        <v>75</v>
      </c>
      <c r="F11" s="1482"/>
      <c r="G11" s="1588"/>
      <c r="H11" s="1484"/>
      <c r="I11" s="1660"/>
      <c r="J11" s="1589"/>
      <c r="K11" s="1484"/>
      <c r="L11" s="1473"/>
      <c r="M11" s="1485"/>
      <c r="N11" s="1474"/>
      <c r="O11" s="1587"/>
      <c r="P11" s="1587"/>
      <c r="Q11" s="1587"/>
      <c r="R11" s="1587"/>
      <c r="S11" s="1587"/>
      <c r="T11" s="1587"/>
      <c r="U11" s="1587"/>
      <c r="V11" s="1587"/>
    </row>
    <row r="12" spans="1:22" s="18" customFormat="1" ht="33" customHeight="1" x14ac:dyDescent="0.2">
      <c r="A12" s="1572">
        <v>9</v>
      </c>
      <c r="B12" s="1406" t="s">
        <v>796</v>
      </c>
      <c r="C12" s="1781">
        <v>215</v>
      </c>
      <c r="D12" s="1485">
        <v>111</v>
      </c>
      <c r="E12" s="1585">
        <v>0</v>
      </c>
      <c r="F12" s="1482"/>
      <c r="G12" s="1588"/>
      <c r="H12" s="1484"/>
      <c r="I12" s="1660"/>
      <c r="J12" s="1589"/>
      <c r="K12" s="1484"/>
      <c r="L12" s="1473"/>
      <c r="M12" s="1485"/>
      <c r="N12" s="1474"/>
      <c r="O12" s="1587"/>
      <c r="P12" s="1587"/>
      <c r="Q12" s="1587"/>
      <c r="R12" s="1587"/>
      <c r="S12" s="1587"/>
      <c r="T12" s="1587"/>
      <c r="U12" s="1587"/>
      <c r="V12" s="1587"/>
    </row>
    <row r="13" spans="1:22" s="18" customFormat="1" ht="18.75" customHeight="1" x14ac:dyDescent="0.2">
      <c r="A13" s="1572">
        <v>10</v>
      </c>
      <c r="B13" s="721" t="s">
        <v>104</v>
      </c>
      <c r="C13" s="1480">
        <v>100</v>
      </c>
      <c r="D13" s="1584">
        <v>111</v>
      </c>
      <c r="E13" s="1481">
        <f t="shared" si="3"/>
        <v>111.00000000000001</v>
      </c>
      <c r="F13" s="1482"/>
      <c r="G13" s="1588"/>
      <c r="H13" s="1484"/>
      <c r="I13" s="1660">
        <v>1100</v>
      </c>
      <c r="J13" s="1485">
        <v>850</v>
      </c>
      <c r="K13" s="1474">
        <f>J13/I13*100</f>
        <v>77.272727272727266</v>
      </c>
      <c r="L13" s="1473"/>
      <c r="M13" s="1585">
        <v>0</v>
      </c>
      <c r="N13" s="1474"/>
      <c r="O13" s="1587"/>
      <c r="P13" s="1587"/>
      <c r="Q13" s="1587"/>
      <c r="R13" s="1587"/>
      <c r="S13" s="1587"/>
      <c r="T13" s="1587"/>
      <c r="U13" s="1587"/>
      <c r="V13" s="1587"/>
    </row>
    <row r="14" spans="1:22" s="1280" customFormat="1" ht="18.75" customHeight="1" x14ac:dyDescent="0.2">
      <c r="A14" s="2356" t="s">
        <v>13</v>
      </c>
      <c r="B14" s="2356"/>
      <c r="C14" s="1782">
        <f>SUM(C4:C13)</f>
        <v>483</v>
      </c>
      <c r="D14" s="1486">
        <f>SUM(D4:D13)</f>
        <v>350</v>
      </c>
      <c r="E14" s="1487">
        <f t="shared" si="3"/>
        <v>72.463768115942031</v>
      </c>
      <c r="F14" s="1486">
        <f>SUM(F4:F13)</f>
        <v>740</v>
      </c>
      <c r="G14" s="1486">
        <f>SUM(G4:G13)</f>
        <v>497</v>
      </c>
      <c r="H14" s="1488">
        <f>G14/F14*100</f>
        <v>67.162162162162161</v>
      </c>
      <c r="I14" s="1486">
        <f>SUM(I4:I13)</f>
        <v>22000</v>
      </c>
      <c r="J14" s="1489">
        <f>SUM(J4:J13)</f>
        <v>15692</v>
      </c>
      <c r="K14" s="1488">
        <f>J14/I14*100</f>
        <v>71.327272727272728</v>
      </c>
      <c r="L14" s="1490">
        <f>SUM(L4:L13)</f>
        <v>206372</v>
      </c>
      <c r="M14" s="1661">
        <f>SUM(M4:M13)</f>
        <v>157113</v>
      </c>
      <c r="N14" s="1488">
        <f>M14/L14*100</f>
        <v>76.13096737929564</v>
      </c>
      <c r="O14" s="1282"/>
      <c r="P14" s="1282"/>
      <c r="Q14" s="1282"/>
      <c r="R14" s="1282"/>
      <c r="S14" s="1282"/>
      <c r="T14" s="1282"/>
      <c r="U14" s="1282"/>
      <c r="V14" s="1282"/>
    </row>
    <row r="15" spans="1:22" ht="25.5" customHeight="1" x14ac:dyDescent="0.25">
      <c r="A15" s="590"/>
      <c r="B15" s="590"/>
      <c r="C15" s="405"/>
      <c r="D15" s="103"/>
      <c r="E15" s="103"/>
      <c r="F15" s="103"/>
      <c r="G15" s="1310"/>
      <c r="H15" s="103"/>
      <c r="I15" s="103"/>
      <c r="J15" s="103"/>
      <c r="K15" s="103"/>
      <c r="L15" s="104"/>
      <c r="M15" s="104"/>
      <c r="N15" s="104"/>
    </row>
    <row r="16" spans="1:22" ht="28.5" customHeight="1" x14ac:dyDescent="0.2">
      <c r="A16" s="2345" t="s">
        <v>14</v>
      </c>
      <c r="B16" s="2187" t="s">
        <v>229</v>
      </c>
      <c r="C16" s="2347" t="s">
        <v>232</v>
      </c>
      <c r="D16" s="2348"/>
      <c r="E16" s="2349"/>
      <c r="F16" s="2347" t="s">
        <v>233</v>
      </c>
      <c r="G16" s="2348"/>
      <c r="H16" s="2349"/>
      <c r="I16" s="2341" t="s">
        <v>234</v>
      </c>
      <c r="J16" s="2341"/>
      <c r="K16" s="2341"/>
      <c r="L16" s="2342" t="s">
        <v>957</v>
      </c>
      <c r="M16" s="2342"/>
      <c r="N16" s="2342"/>
    </row>
    <row r="17" spans="1:22" ht="36" customHeight="1" x14ac:dyDescent="0.2">
      <c r="A17" s="2346"/>
      <c r="B17" s="2189"/>
      <c r="C17" s="1087" t="s">
        <v>230</v>
      </c>
      <c r="D17" s="353" t="s">
        <v>948</v>
      </c>
      <c r="E17" s="1087" t="s">
        <v>54</v>
      </c>
      <c r="F17" s="1087" t="s">
        <v>230</v>
      </c>
      <c r="G17" s="353" t="s">
        <v>948</v>
      </c>
      <c r="H17" s="1087" t="s">
        <v>54</v>
      </c>
      <c r="I17" s="1086" t="s">
        <v>230</v>
      </c>
      <c r="J17" s="353" t="s">
        <v>948</v>
      </c>
      <c r="K17" s="1087" t="s">
        <v>54</v>
      </c>
      <c r="L17" s="1087" t="s">
        <v>230</v>
      </c>
      <c r="M17" s="353" t="s">
        <v>948</v>
      </c>
      <c r="N17" s="1087" t="s">
        <v>54</v>
      </c>
      <c r="Q17" s="40"/>
    </row>
    <row r="18" spans="1:22" ht="18.75" customHeight="1" x14ac:dyDescent="0.2">
      <c r="A18" s="718">
        <v>1</v>
      </c>
      <c r="B18" s="719" t="s">
        <v>107</v>
      </c>
      <c r="C18" s="1470">
        <v>7581</v>
      </c>
      <c r="D18" s="1585">
        <v>7527</v>
      </c>
      <c r="E18" s="1472">
        <f t="shared" ref="E18:E25" si="4">D18/C18*100</f>
        <v>99.287692916501783</v>
      </c>
      <c r="F18" s="1470">
        <v>6364</v>
      </c>
      <c r="G18" s="1471">
        <v>5541</v>
      </c>
      <c r="H18" s="1472">
        <f t="shared" ref="H18:H25" si="5">G18/F18*100</f>
        <v>87.067881835323689</v>
      </c>
      <c r="I18" s="1470">
        <v>7581</v>
      </c>
      <c r="J18" s="1585">
        <v>5767</v>
      </c>
      <c r="K18" s="1472">
        <f t="shared" ref="K18:K25" si="6">J18/I18*100</f>
        <v>76.071758343226492</v>
      </c>
      <c r="L18" s="1470">
        <v>7581</v>
      </c>
      <c r="M18" s="1585">
        <v>5363</v>
      </c>
      <c r="N18" s="1472">
        <f t="shared" ref="N18:N25" si="7">M18/L18*100</f>
        <v>70.742646088906483</v>
      </c>
      <c r="O18" s="41"/>
    </row>
    <row r="19" spans="1:22" ht="18.75" customHeight="1" x14ac:dyDescent="0.2">
      <c r="A19" s="365">
        <v>2</v>
      </c>
      <c r="B19" s="719" t="s">
        <v>28</v>
      </c>
      <c r="C19" s="1473">
        <v>10227</v>
      </c>
      <c r="D19" s="1585">
        <v>8890</v>
      </c>
      <c r="E19" s="1474">
        <f t="shared" si="4"/>
        <v>86.926762491444222</v>
      </c>
      <c r="F19" s="1473">
        <v>7873</v>
      </c>
      <c r="G19" s="1471">
        <v>5673</v>
      </c>
      <c r="H19" s="1474">
        <f t="shared" si="5"/>
        <v>72.056395274990464</v>
      </c>
      <c r="I19" s="1473">
        <v>10227</v>
      </c>
      <c r="J19" s="1585">
        <v>6387</v>
      </c>
      <c r="K19" s="1474">
        <f t="shared" si="6"/>
        <v>62.452332062188319</v>
      </c>
      <c r="L19" s="1473">
        <v>10227</v>
      </c>
      <c r="M19" s="1585">
        <v>3725</v>
      </c>
      <c r="N19" s="1474">
        <f t="shared" si="7"/>
        <v>36.423193507382415</v>
      </c>
      <c r="O19" s="41"/>
    </row>
    <row r="20" spans="1:22" ht="18.75" customHeight="1" x14ac:dyDescent="0.2">
      <c r="A20" s="365">
        <v>3</v>
      </c>
      <c r="B20" s="719" t="s">
        <v>227</v>
      </c>
      <c r="C20" s="1473">
        <v>34170</v>
      </c>
      <c r="D20" s="1585">
        <v>32119</v>
      </c>
      <c r="E20" s="1474">
        <f t="shared" si="4"/>
        <v>93.997658764998533</v>
      </c>
      <c r="F20" s="1473">
        <v>23109</v>
      </c>
      <c r="G20" s="1471">
        <v>16660</v>
      </c>
      <c r="H20" s="1474">
        <f t="shared" si="5"/>
        <v>72.093123891124662</v>
      </c>
      <c r="I20" s="1473">
        <v>34170</v>
      </c>
      <c r="J20" s="1585">
        <v>27030</v>
      </c>
      <c r="K20" s="1474">
        <f t="shared" si="6"/>
        <v>79.104477611940297</v>
      </c>
      <c r="L20" s="1473">
        <v>34170</v>
      </c>
      <c r="M20" s="1585">
        <v>19889</v>
      </c>
      <c r="N20" s="1474">
        <f t="shared" si="7"/>
        <v>58.20602868012876</v>
      </c>
      <c r="O20" s="41"/>
    </row>
    <row r="21" spans="1:22" ht="18.75" customHeight="1" x14ac:dyDescent="0.2">
      <c r="A21" s="365">
        <v>4</v>
      </c>
      <c r="B21" s="719" t="s">
        <v>57</v>
      </c>
      <c r="C21" s="1473">
        <v>31360</v>
      </c>
      <c r="D21" s="1585">
        <v>28828</v>
      </c>
      <c r="E21" s="1474">
        <f t="shared" si="4"/>
        <v>91.926020408163268</v>
      </c>
      <c r="F21" s="1473">
        <v>17284</v>
      </c>
      <c r="G21" s="1471">
        <v>12650</v>
      </c>
      <c r="H21" s="1474">
        <f t="shared" si="5"/>
        <v>73.189076602638281</v>
      </c>
      <c r="I21" s="1473">
        <v>31360</v>
      </c>
      <c r="J21" s="1585">
        <v>25548</v>
      </c>
      <c r="K21" s="1474">
        <f t="shared" si="6"/>
        <v>81.466836734693885</v>
      </c>
      <c r="L21" s="1473">
        <v>31360</v>
      </c>
      <c r="M21" s="1585">
        <v>20685</v>
      </c>
      <c r="N21" s="1474">
        <f t="shared" si="7"/>
        <v>65.959821428571431</v>
      </c>
      <c r="O21" s="41"/>
    </row>
    <row r="22" spans="1:22" ht="18.75" customHeight="1" x14ac:dyDescent="0.2">
      <c r="A22" s="365">
        <v>5</v>
      </c>
      <c r="B22" s="719" t="s">
        <v>881</v>
      </c>
      <c r="C22" s="1473">
        <v>49160</v>
      </c>
      <c r="D22" s="1585">
        <v>43289</v>
      </c>
      <c r="E22" s="1474">
        <f t="shared" si="4"/>
        <v>88.057363710333604</v>
      </c>
      <c r="F22" s="1473">
        <v>26326</v>
      </c>
      <c r="G22" s="1471">
        <v>14562</v>
      </c>
      <c r="H22" s="1474">
        <f t="shared" si="5"/>
        <v>55.314138114411605</v>
      </c>
      <c r="I22" s="1473">
        <v>49160</v>
      </c>
      <c r="J22" s="1585">
        <v>36118</v>
      </c>
      <c r="K22" s="1474">
        <f t="shared" si="6"/>
        <v>73.470301057770541</v>
      </c>
      <c r="L22" s="1473">
        <v>49160</v>
      </c>
      <c r="M22" s="1585">
        <v>19927</v>
      </c>
      <c r="N22" s="1474">
        <f t="shared" si="7"/>
        <v>40.534987794955249</v>
      </c>
      <c r="O22" s="41"/>
    </row>
    <row r="23" spans="1:22" ht="18.75" customHeight="1" x14ac:dyDescent="0.2">
      <c r="A23" s="365">
        <v>6</v>
      </c>
      <c r="B23" s="719" t="s">
        <v>156</v>
      </c>
      <c r="C23" s="1473">
        <v>39199</v>
      </c>
      <c r="D23" s="1585">
        <v>36287</v>
      </c>
      <c r="E23" s="1475">
        <f t="shared" si="4"/>
        <v>92.571239062220982</v>
      </c>
      <c r="F23" s="1473">
        <v>21819</v>
      </c>
      <c r="G23" s="1471">
        <v>15120</v>
      </c>
      <c r="H23" s="1475">
        <f t="shared" si="5"/>
        <v>69.297401347449465</v>
      </c>
      <c r="I23" s="1473">
        <v>39199</v>
      </c>
      <c r="J23" s="1585">
        <v>32016</v>
      </c>
      <c r="K23" s="1475">
        <f t="shared" si="6"/>
        <v>81.675552947779281</v>
      </c>
      <c r="L23" s="1473">
        <v>39199</v>
      </c>
      <c r="M23" s="1585">
        <v>27449</v>
      </c>
      <c r="N23" s="1475">
        <f t="shared" si="7"/>
        <v>70.024745529222685</v>
      </c>
      <c r="O23" s="41"/>
    </row>
    <row r="24" spans="1:22" ht="18.75" customHeight="1" x14ac:dyDescent="0.2">
      <c r="A24" s="722">
        <v>7</v>
      </c>
      <c r="B24" s="723" t="s">
        <v>103</v>
      </c>
      <c r="C24" s="1473">
        <v>34675</v>
      </c>
      <c r="D24" s="1585">
        <v>33788</v>
      </c>
      <c r="E24" s="1476">
        <f t="shared" si="4"/>
        <v>97.441961067051182</v>
      </c>
      <c r="F24" s="1473">
        <v>6735</v>
      </c>
      <c r="G24" s="1471">
        <v>5182</v>
      </c>
      <c r="H24" s="1476">
        <f t="shared" si="5"/>
        <v>76.941351150705273</v>
      </c>
      <c r="I24" s="1473">
        <v>34675</v>
      </c>
      <c r="J24" s="1585">
        <v>33449</v>
      </c>
      <c r="K24" s="1476">
        <f t="shared" si="6"/>
        <v>96.464311463590477</v>
      </c>
      <c r="L24" s="1473">
        <v>34675</v>
      </c>
      <c r="M24" s="1585">
        <v>31401</v>
      </c>
      <c r="N24" s="1476">
        <f t="shared" si="7"/>
        <v>90.558038932948818</v>
      </c>
      <c r="O24" s="41"/>
    </row>
    <row r="25" spans="1:22" s="1280" customFormat="1" ht="18.75" customHeight="1" x14ac:dyDescent="0.2">
      <c r="A25" s="2340" t="s">
        <v>13</v>
      </c>
      <c r="B25" s="2340"/>
      <c r="C25" s="1477">
        <f>SUM(C18:C24)</f>
        <v>206372</v>
      </c>
      <c r="D25" s="1477">
        <f>SUM(D18:D24)</f>
        <v>190728</v>
      </c>
      <c r="E25" s="1478">
        <f t="shared" si="4"/>
        <v>92.41951427519237</v>
      </c>
      <c r="F25" s="1477">
        <f>SUM(F18:F24)</f>
        <v>109510</v>
      </c>
      <c r="G25" s="1477">
        <f>SUM(G18:G24)</f>
        <v>75388</v>
      </c>
      <c r="H25" s="1478">
        <f t="shared" si="5"/>
        <v>68.841201716738198</v>
      </c>
      <c r="I25" s="1477">
        <f>SUM(I18:I24)</f>
        <v>206372</v>
      </c>
      <c r="J25" s="1477">
        <f>SUM(J18:J24)</f>
        <v>166315</v>
      </c>
      <c r="K25" s="1478">
        <f t="shared" si="6"/>
        <v>80.589905607349834</v>
      </c>
      <c r="L25" s="1477">
        <f>SUM(L18:L24)</f>
        <v>206372</v>
      </c>
      <c r="M25" s="1477">
        <f>SUM(M18:M24)</f>
        <v>128439</v>
      </c>
      <c r="N25" s="1478">
        <f t="shared" si="7"/>
        <v>62.236640629542769</v>
      </c>
      <c r="O25" s="1282"/>
      <c r="P25" s="1282"/>
      <c r="Q25" s="1282"/>
      <c r="R25" s="1282"/>
      <c r="S25" s="1282"/>
      <c r="T25" s="1282"/>
      <c r="U25" s="1282"/>
      <c r="V25" s="1282"/>
    </row>
    <row r="26" spans="1:22" x14ac:dyDescent="0.2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6"/>
    </row>
    <row r="27" spans="1:22" x14ac:dyDescent="0.2">
      <c r="C27" s="104"/>
      <c r="D27" s="104"/>
      <c r="E27" s="104"/>
      <c r="F27" s="105"/>
      <c r="G27" s="104"/>
      <c r="H27" s="104"/>
      <c r="I27" s="104"/>
      <c r="J27" s="104"/>
      <c r="K27" s="104"/>
      <c r="L27" s="104"/>
      <c r="M27" s="104"/>
      <c r="N27" s="104"/>
    </row>
    <row r="28" spans="1:22" x14ac:dyDescent="0.2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22" x14ac:dyDescent="0.2">
      <c r="C29" s="104"/>
      <c r="D29" s="300"/>
      <c r="E29" s="366"/>
      <c r="F29" s="300"/>
      <c r="G29" s="300"/>
      <c r="H29" s="300"/>
      <c r="I29" s="300"/>
      <c r="J29" s="300"/>
      <c r="K29" s="300"/>
      <c r="L29" s="300"/>
      <c r="M29" s="300"/>
      <c r="N29" s="104"/>
    </row>
    <row r="30" spans="1:22" x14ac:dyDescent="0.2">
      <c r="C30" s="104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104"/>
    </row>
    <row r="31" spans="1:22" x14ac:dyDescent="0.2">
      <c r="C31" s="104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04"/>
    </row>
    <row r="32" spans="1:22" x14ac:dyDescent="0.2">
      <c r="C32" s="104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104"/>
    </row>
    <row r="33" spans="3:14" x14ac:dyDescent="0.2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x14ac:dyDescent="0.2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3:14" x14ac:dyDescent="0.2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3:14" x14ac:dyDescent="0.2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3:14" x14ac:dyDescent="0.2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3:14" x14ac:dyDescent="0.2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3:14" x14ac:dyDescent="0.2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3:14" x14ac:dyDescent="0.2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3:14" x14ac:dyDescent="0.2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</sheetData>
  <mergeCells count="15">
    <mergeCell ref="A1:N1"/>
    <mergeCell ref="I2:K2"/>
    <mergeCell ref="L2:N2"/>
    <mergeCell ref="A14:B14"/>
    <mergeCell ref="C2:E2"/>
    <mergeCell ref="F2:H2"/>
    <mergeCell ref="A25:B25"/>
    <mergeCell ref="I16:K16"/>
    <mergeCell ref="L16:N16"/>
    <mergeCell ref="A2:A3"/>
    <mergeCell ref="B2:B3"/>
    <mergeCell ref="A16:A17"/>
    <mergeCell ref="B16:B17"/>
    <mergeCell ref="C16:E16"/>
    <mergeCell ref="F16:H16"/>
  </mergeCells>
  <phoneticPr fontId="20" type="noConversion"/>
  <pageMargins left="0.46" right="0.01" top="0.3" bottom="0.2" header="0.2" footer="0.2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R35"/>
  <sheetViews>
    <sheetView zoomScale="80" zoomScaleNormal="80" workbookViewId="0">
      <selection activeCell="J38" sqref="J38"/>
    </sheetView>
  </sheetViews>
  <sheetFormatPr defaultRowHeight="15" x14ac:dyDescent="0.2"/>
  <cols>
    <col min="1" max="1" width="3.5" style="104" customWidth="1"/>
    <col min="2" max="2" width="16.25" style="104" customWidth="1"/>
    <col min="3" max="3" width="6.375" style="104" customWidth="1"/>
    <col min="4" max="5" width="6.875" style="104" customWidth="1"/>
    <col min="6" max="6" width="6.25" style="104" customWidth="1"/>
    <col min="7" max="7" width="6.625" style="104" customWidth="1"/>
    <col min="8" max="9" width="7.25" style="104" customWidth="1"/>
    <col min="10" max="10" width="7.625" style="104" customWidth="1"/>
    <col min="11" max="11" width="6.625" style="104" customWidth="1"/>
    <col min="12" max="12" width="7.875" style="104" customWidth="1"/>
    <col min="13" max="13" width="7.75" style="104" customWidth="1"/>
    <col min="14" max="14" width="7.5" style="104" customWidth="1"/>
    <col min="15" max="15" width="6.25" style="104" customWidth="1"/>
    <col min="16" max="16" width="7.875" style="104" customWidth="1"/>
    <col min="17" max="17" width="6.875" style="104" customWidth="1"/>
    <col min="18" max="18" width="6.75" style="104" customWidth="1"/>
    <col min="19" max="16384" width="9" style="104"/>
  </cols>
  <sheetData>
    <row r="1" spans="1:18" ht="36" customHeight="1" x14ac:dyDescent="0.3">
      <c r="A1" s="2371" t="s">
        <v>503</v>
      </c>
      <c r="B1" s="2267"/>
      <c r="C1" s="2267"/>
      <c r="D1" s="2267"/>
      <c r="E1" s="2267"/>
      <c r="F1" s="2267"/>
      <c r="G1" s="2267"/>
      <c r="H1" s="2267"/>
      <c r="I1" s="2267"/>
      <c r="J1" s="2267"/>
      <c r="K1" s="2267"/>
      <c r="L1" s="2267"/>
      <c r="M1" s="2267"/>
      <c r="N1" s="2267"/>
      <c r="O1" s="2267"/>
      <c r="P1" s="2267"/>
      <c r="Q1" s="2267"/>
      <c r="R1" s="2267"/>
    </row>
    <row r="2" spans="1:18" ht="25.5" customHeight="1" x14ac:dyDescent="0.2"/>
    <row r="3" spans="1:18" ht="30.75" customHeight="1" x14ac:dyDescent="0.2">
      <c r="A3" s="2363" t="s">
        <v>14</v>
      </c>
      <c r="B3" s="2209" t="s">
        <v>238</v>
      </c>
      <c r="C3" s="2335" t="s">
        <v>306</v>
      </c>
      <c r="D3" s="2351"/>
      <c r="E3" s="2351"/>
      <c r="F3" s="2352"/>
      <c r="G3" s="2372" t="s">
        <v>237</v>
      </c>
      <c r="H3" s="2373"/>
      <c r="I3" s="2373"/>
      <c r="J3" s="2374"/>
      <c r="K3" s="2335" t="s">
        <v>287</v>
      </c>
      <c r="L3" s="2351"/>
      <c r="M3" s="2351"/>
      <c r="N3" s="2352"/>
      <c r="O3" s="2353" t="s">
        <v>160</v>
      </c>
      <c r="P3" s="2354"/>
      <c r="Q3" s="2354"/>
      <c r="R3" s="2355"/>
    </row>
    <row r="4" spans="1:18" ht="40.5" customHeight="1" x14ac:dyDescent="0.2">
      <c r="A4" s="2364"/>
      <c r="B4" s="2365"/>
      <c r="C4" s="528" t="s">
        <v>497</v>
      </c>
      <c r="D4" s="528" t="s">
        <v>501</v>
      </c>
      <c r="E4" s="528" t="s">
        <v>502</v>
      </c>
      <c r="F4" s="528" t="s">
        <v>54</v>
      </c>
      <c r="G4" s="528" t="s">
        <v>497</v>
      </c>
      <c r="H4" s="528" t="s">
        <v>501</v>
      </c>
      <c r="I4" s="528" t="s">
        <v>502</v>
      </c>
      <c r="J4" s="528" t="s">
        <v>54</v>
      </c>
      <c r="K4" s="528" t="s">
        <v>497</v>
      </c>
      <c r="L4" s="528" t="s">
        <v>501</v>
      </c>
      <c r="M4" s="528" t="s">
        <v>502</v>
      </c>
      <c r="N4" s="528" t="s">
        <v>54</v>
      </c>
      <c r="O4" s="528" t="s">
        <v>497</v>
      </c>
      <c r="P4" s="528" t="s">
        <v>501</v>
      </c>
      <c r="Q4" s="528" t="s">
        <v>502</v>
      </c>
      <c r="R4" s="528" t="s">
        <v>54</v>
      </c>
    </row>
    <row r="5" spans="1:18" ht="27.75" customHeight="1" x14ac:dyDescent="0.2">
      <c r="A5" s="359">
        <v>1</v>
      </c>
      <c r="B5" s="160" t="s">
        <v>39</v>
      </c>
      <c r="C5" s="397">
        <v>261</v>
      </c>
      <c r="D5" s="333">
        <v>42</v>
      </c>
      <c r="E5" s="330">
        <v>42</v>
      </c>
      <c r="F5" s="441">
        <f t="shared" ref="F5:F13" si="0">E5/C5*100</f>
        <v>16.091954022988507</v>
      </c>
      <c r="G5" s="397">
        <v>5</v>
      </c>
      <c r="H5" s="333">
        <v>0</v>
      </c>
      <c r="I5" s="333">
        <v>0</v>
      </c>
      <c r="J5" s="486">
        <f>I5/G5*100</f>
        <v>0</v>
      </c>
      <c r="K5" s="397">
        <v>15</v>
      </c>
      <c r="L5" s="333">
        <v>0</v>
      </c>
      <c r="M5" s="333">
        <v>0</v>
      </c>
      <c r="N5" s="441">
        <f t="shared" ref="N5:N12" si="1">M5/K5*100</f>
        <v>0</v>
      </c>
      <c r="O5" s="397">
        <v>662</v>
      </c>
      <c r="P5" s="334">
        <v>0</v>
      </c>
      <c r="Q5" s="334">
        <v>0</v>
      </c>
      <c r="R5" s="726">
        <f>Q5/O5*100</f>
        <v>0</v>
      </c>
    </row>
    <row r="6" spans="1:18" ht="27.75" customHeight="1" x14ac:dyDescent="0.2">
      <c r="A6" s="360">
        <v>2</v>
      </c>
      <c r="B6" s="46" t="s">
        <v>155</v>
      </c>
      <c r="C6" s="247">
        <v>168</v>
      </c>
      <c r="D6" s="333">
        <v>40</v>
      </c>
      <c r="E6" s="331">
        <v>40</v>
      </c>
      <c r="F6" s="442">
        <f t="shared" si="0"/>
        <v>23.809523809523807</v>
      </c>
      <c r="G6" s="333">
        <v>0</v>
      </c>
      <c r="H6" s="333">
        <v>0</v>
      </c>
      <c r="I6" s="333">
        <v>0</v>
      </c>
      <c r="J6" s="333">
        <v>0</v>
      </c>
      <c r="K6" s="247">
        <v>10</v>
      </c>
      <c r="L6" s="333">
        <v>0</v>
      </c>
      <c r="M6" s="333">
        <v>0</v>
      </c>
      <c r="N6" s="442">
        <f t="shared" si="1"/>
        <v>0</v>
      </c>
      <c r="O6" s="247">
        <v>551</v>
      </c>
      <c r="P6" s="333">
        <v>0</v>
      </c>
      <c r="Q6" s="333">
        <v>0</v>
      </c>
      <c r="R6" s="727">
        <f t="shared" ref="R6:R13" si="2">Q6/O6*100</f>
        <v>0</v>
      </c>
    </row>
    <row r="7" spans="1:18" ht="27.75" customHeight="1" x14ac:dyDescent="0.2">
      <c r="A7" s="360">
        <v>3</v>
      </c>
      <c r="B7" s="46" t="s">
        <v>156</v>
      </c>
      <c r="C7" s="247">
        <v>48</v>
      </c>
      <c r="D7" s="331">
        <v>6</v>
      </c>
      <c r="E7" s="331">
        <v>6</v>
      </c>
      <c r="F7" s="442">
        <f t="shared" si="0"/>
        <v>12.5</v>
      </c>
      <c r="G7" s="333">
        <v>0</v>
      </c>
      <c r="H7" s="333">
        <v>0</v>
      </c>
      <c r="I7" s="333">
        <v>0</v>
      </c>
      <c r="J7" s="333">
        <v>0</v>
      </c>
      <c r="K7" s="247">
        <v>10</v>
      </c>
      <c r="L7" s="333">
        <v>0</v>
      </c>
      <c r="M7" s="333">
        <v>0</v>
      </c>
      <c r="N7" s="442">
        <f t="shared" si="1"/>
        <v>0</v>
      </c>
      <c r="O7" s="247">
        <v>166</v>
      </c>
      <c r="P7" s="333">
        <v>0</v>
      </c>
      <c r="Q7" s="333">
        <v>0</v>
      </c>
      <c r="R7" s="727">
        <f t="shared" si="2"/>
        <v>0</v>
      </c>
    </row>
    <row r="8" spans="1:18" ht="27.75" customHeight="1" x14ac:dyDescent="0.2">
      <c r="A8" s="360">
        <v>4</v>
      </c>
      <c r="B8" s="46" t="s">
        <v>105</v>
      </c>
      <c r="C8" s="247">
        <v>32</v>
      </c>
      <c r="D8" s="331">
        <v>12</v>
      </c>
      <c r="E8" s="331">
        <v>12</v>
      </c>
      <c r="F8" s="442">
        <f t="shared" si="0"/>
        <v>37.5</v>
      </c>
      <c r="G8" s="333">
        <v>0</v>
      </c>
      <c r="H8" s="333">
        <v>0</v>
      </c>
      <c r="I8" s="333">
        <v>0</v>
      </c>
      <c r="J8" s="333">
        <v>0</v>
      </c>
      <c r="K8" s="247">
        <v>10</v>
      </c>
      <c r="L8" s="333">
        <v>0</v>
      </c>
      <c r="M8" s="333">
        <v>0</v>
      </c>
      <c r="N8" s="442">
        <f t="shared" si="1"/>
        <v>0</v>
      </c>
      <c r="O8" s="247">
        <v>166</v>
      </c>
      <c r="P8" s="333">
        <v>0</v>
      </c>
      <c r="Q8" s="333">
        <v>0</v>
      </c>
      <c r="R8" s="727">
        <f t="shared" si="2"/>
        <v>0</v>
      </c>
    </row>
    <row r="9" spans="1:18" ht="27.75" customHeight="1" x14ac:dyDescent="0.2">
      <c r="A9" s="360">
        <v>5</v>
      </c>
      <c r="B9" s="46" t="s">
        <v>157</v>
      </c>
      <c r="C9" s="247">
        <v>43</v>
      </c>
      <c r="D9" s="333">
        <v>0</v>
      </c>
      <c r="E9" s="333">
        <v>0</v>
      </c>
      <c r="F9" s="442">
        <f t="shared" si="0"/>
        <v>0</v>
      </c>
      <c r="G9" s="333">
        <v>0</v>
      </c>
      <c r="H9" s="333">
        <v>0</v>
      </c>
      <c r="I9" s="333">
        <v>0</v>
      </c>
      <c r="J9" s="333">
        <v>0</v>
      </c>
      <c r="K9" s="247">
        <v>4</v>
      </c>
      <c r="L9" s="333">
        <v>0</v>
      </c>
      <c r="M9" s="333">
        <v>0</v>
      </c>
      <c r="N9" s="442">
        <f t="shared" si="1"/>
        <v>0</v>
      </c>
      <c r="O9" s="247">
        <v>166</v>
      </c>
      <c r="P9" s="333">
        <v>0</v>
      </c>
      <c r="Q9" s="333">
        <v>0</v>
      </c>
      <c r="R9" s="727">
        <f t="shared" si="2"/>
        <v>0</v>
      </c>
    </row>
    <row r="10" spans="1:18" ht="27.75" customHeight="1" x14ac:dyDescent="0.2">
      <c r="A10" s="360">
        <v>6</v>
      </c>
      <c r="B10" s="46" t="s">
        <v>28</v>
      </c>
      <c r="C10" s="247">
        <v>20</v>
      </c>
      <c r="D10" s="333">
        <v>2</v>
      </c>
      <c r="E10" s="331">
        <v>2</v>
      </c>
      <c r="F10" s="442">
        <f t="shared" si="0"/>
        <v>10</v>
      </c>
      <c r="G10" s="333">
        <v>0</v>
      </c>
      <c r="H10" s="333">
        <v>0</v>
      </c>
      <c r="I10" s="333">
        <v>0</v>
      </c>
      <c r="J10" s="333">
        <v>0</v>
      </c>
      <c r="K10" s="247">
        <v>4</v>
      </c>
      <c r="L10" s="333">
        <v>0</v>
      </c>
      <c r="M10" s="333">
        <v>0</v>
      </c>
      <c r="N10" s="442">
        <f t="shared" si="1"/>
        <v>0</v>
      </c>
      <c r="O10" s="247">
        <v>88</v>
      </c>
      <c r="P10" s="333">
        <v>0</v>
      </c>
      <c r="Q10" s="333">
        <v>0</v>
      </c>
      <c r="R10" s="727">
        <f t="shared" si="2"/>
        <v>0</v>
      </c>
    </row>
    <row r="11" spans="1:18" ht="27.75" customHeight="1" x14ac:dyDescent="0.2">
      <c r="A11" s="360">
        <v>7</v>
      </c>
      <c r="B11" s="174" t="s">
        <v>107</v>
      </c>
      <c r="C11" s="439">
        <v>12</v>
      </c>
      <c r="D11" s="333">
        <v>0</v>
      </c>
      <c r="E11" s="333">
        <v>0</v>
      </c>
      <c r="F11" s="443">
        <f t="shared" si="0"/>
        <v>0</v>
      </c>
      <c r="G11" s="439"/>
      <c r="H11" s="439"/>
      <c r="I11" s="439"/>
      <c r="J11" s="333">
        <v>0</v>
      </c>
      <c r="K11" s="439">
        <v>2</v>
      </c>
      <c r="L11" s="333">
        <v>0</v>
      </c>
      <c r="M11" s="333">
        <v>0</v>
      </c>
      <c r="N11" s="442">
        <f t="shared" si="1"/>
        <v>0</v>
      </c>
      <c r="O11" s="439">
        <v>52</v>
      </c>
      <c r="P11" s="333">
        <v>0</v>
      </c>
      <c r="Q11" s="333">
        <v>0</v>
      </c>
      <c r="R11" s="727">
        <f t="shared" si="2"/>
        <v>0</v>
      </c>
    </row>
    <row r="12" spans="1:18" ht="27.75" customHeight="1" x14ac:dyDescent="0.2">
      <c r="A12" s="360">
        <v>8</v>
      </c>
      <c r="B12" s="361" t="s">
        <v>158</v>
      </c>
      <c r="C12" s="440">
        <v>80</v>
      </c>
      <c r="D12" s="332">
        <v>10</v>
      </c>
      <c r="E12" s="396">
        <v>10</v>
      </c>
      <c r="F12" s="444">
        <f t="shared" si="0"/>
        <v>12.5</v>
      </c>
      <c r="G12" s="440">
        <v>40</v>
      </c>
      <c r="H12" s="440">
        <v>1</v>
      </c>
      <c r="I12" s="725">
        <v>1</v>
      </c>
      <c r="J12" s="443">
        <f>I12/G12*100</f>
        <v>2.5</v>
      </c>
      <c r="K12" s="440">
        <v>35</v>
      </c>
      <c r="L12" s="333">
        <v>0</v>
      </c>
      <c r="M12" s="333">
        <v>0</v>
      </c>
      <c r="N12" s="442">
        <f t="shared" si="1"/>
        <v>0</v>
      </c>
      <c r="O12" s="335">
        <v>1489</v>
      </c>
      <c r="P12" s="335">
        <v>377</v>
      </c>
      <c r="Q12" s="398">
        <v>377</v>
      </c>
      <c r="R12" s="728">
        <f t="shared" si="2"/>
        <v>25.31900604432505</v>
      </c>
    </row>
    <row r="13" spans="1:18" ht="34.5" customHeight="1" x14ac:dyDescent="0.2">
      <c r="A13" s="2274" t="s">
        <v>102</v>
      </c>
      <c r="B13" s="2274"/>
      <c r="C13" s="219">
        <f>SUM(C5:C12)</f>
        <v>664</v>
      </c>
      <c r="D13" s="219">
        <f>SUM(D5:D12)</f>
        <v>112</v>
      </c>
      <c r="E13" s="219">
        <f>SUM(E5:E12)</f>
        <v>112</v>
      </c>
      <c r="F13" s="220">
        <f t="shared" si="0"/>
        <v>16.867469879518072</v>
      </c>
      <c r="G13" s="219">
        <f>SUM(G5:G12)</f>
        <v>45</v>
      </c>
      <c r="H13" s="248">
        <f>SUM(H5:H12)</f>
        <v>1</v>
      </c>
      <c r="I13" s="248">
        <f>SUM(I5:I12)</f>
        <v>1</v>
      </c>
      <c r="J13" s="445">
        <f>I13/G13*100</f>
        <v>2.2222222222222223</v>
      </c>
      <c r="K13" s="219">
        <f>SUM(K5:K12)</f>
        <v>90</v>
      </c>
      <c r="L13" s="219">
        <f>SUM(L5:L12)</f>
        <v>0</v>
      </c>
      <c r="M13" s="362">
        <f>SUM(M5:M12)</f>
        <v>0</v>
      </c>
      <c r="N13" s="220">
        <f>M13/K13*100</f>
        <v>0</v>
      </c>
      <c r="O13" s="729">
        <f>SUM(O5:O12)</f>
        <v>3340</v>
      </c>
      <c r="P13" s="729">
        <f>SUM(P5:P12)</f>
        <v>377</v>
      </c>
      <c r="Q13" s="730">
        <f>SUM(Q5:Q12)</f>
        <v>377</v>
      </c>
      <c r="R13" s="731">
        <f t="shared" si="2"/>
        <v>11.287425149700599</v>
      </c>
    </row>
    <row r="14" spans="1:18" ht="12" customHeight="1" x14ac:dyDescent="0.25">
      <c r="A14" s="36"/>
      <c r="B14" s="36"/>
      <c r="C14" s="143"/>
      <c r="D14" s="143"/>
      <c r="E14" s="143"/>
      <c r="F14" s="144"/>
      <c r="G14" s="143"/>
      <c r="H14" s="143"/>
      <c r="I14" s="143"/>
      <c r="J14" s="158"/>
      <c r="K14" s="143"/>
      <c r="L14" s="143"/>
      <c r="M14" s="143"/>
      <c r="N14" s="159"/>
      <c r="O14" s="143"/>
      <c r="P14" s="143"/>
      <c r="Q14" s="143"/>
      <c r="R14" s="137"/>
    </row>
    <row r="15" spans="1:18" ht="18.75" hidden="1" x14ac:dyDescent="0.3">
      <c r="A15" s="306" t="s">
        <v>235</v>
      </c>
      <c r="B15" s="36"/>
      <c r="C15" s="143"/>
      <c r="D15" s="143"/>
      <c r="E15" s="143"/>
      <c r="F15" s="144"/>
      <c r="G15" s="143"/>
      <c r="H15" s="143"/>
      <c r="I15" s="143"/>
      <c r="J15" s="158"/>
      <c r="K15" s="143"/>
      <c r="L15" s="143"/>
      <c r="M15" s="143"/>
      <c r="N15" s="159"/>
      <c r="O15" s="143"/>
      <c r="P15" s="143"/>
      <c r="Q15" s="143"/>
      <c r="R15" s="137"/>
    </row>
    <row r="16" spans="1:18" ht="11.25" hidden="1" customHeight="1" x14ac:dyDescent="0.3">
      <c r="A16" s="43"/>
    </row>
    <row r="17" spans="1:18" ht="22.5" hidden="1" customHeight="1" x14ac:dyDescent="0.2">
      <c r="A17" s="2366" t="s">
        <v>14</v>
      </c>
      <c r="B17" s="2209" t="s">
        <v>238</v>
      </c>
      <c r="C17" s="2368" t="s">
        <v>306</v>
      </c>
      <c r="D17" s="2369"/>
      <c r="E17" s="2369"/>
      <c r="F17" s="2370"/>
      <c r="G17" s="2360" t="s">
        <v>237</v>
      </c>
      <c r="H17" s="2361"/>
      <c r="I17" s="2361"/>
      <c r="J17" s="2362"/>
      <c r="K17" s="2360" t="s">
        <v>236</v>
      </c>
      <c r="L17" s="2361"/>
      <c r="M17" s="2361"/>
      <c r="N17" s="2362"/>
      <c r="O17" s="2360" t="s">
        <v>159</v>
      </c>
      <c r="P17" s="2361"/>
      <c r="Q17" s="2361"/>
      <c r="R17" s="2362"/>
    </row>
    <row r="18" spans="1:18" ht="33.75" hidden="1" customHeight="1" x14ac:dyDescent="0.2">
      <c r="A18" s="2367"/>
      <c r="B18" s="2365"/>
      <c r="C18" s="353" t="s">
        <v>305</v>
      </c>
      <c r="D18" s="358" t="s">
        <v>299</v>
      </c>
      <c r="E18" s="358" t="s">
        <v>302</v>
      </c>
      <c r="F18" s="353" t="s">
        <v>54</v>
      </c>
      <c r="G18" s="353" t="s">
        <v>305</v>
      </c>
      <c r="H18" s="358" t="s">
        <v>299</v>
      </c>
      <c r="I18" s="358" t="s">
        <v>302</v>
      </c>
      <c r="J18" s="353" t="s">
        <v>54</v>
      </c>
      <c r="K18" s="353" t="s">
        <v>305</v>
      </c>
      <c r="L18" s="358" t="s">
        <v>299</v>
      </c>
      <c r="M18" s="358" t="s">
        <v>302</v>
      </c>
      <c r="N18" s="353" t="s">
        <v>54</v>
      </c>
      <c r="O18" s="353" t="s">
        <v>305</v>
      </c>
      <c r="P18" s="358" t="s">
        <v>299</v>
      </c>
      <c r="Q18" s="358" t="s">
        <v>302</v>
      </c>
      <c r="R18" s="353" t="s">
        <v>54</v>
      </c>
    </row>
    <row r="19" spans="1:18" ht="18.75" hidden="1" customHeight="1" x14ac:dyDescent="0.2">
      <c r="A19" s="210">
        <v>1</v>
      </c>
      <c r="B19" s="160" t="s">
        <v>39</v>
      </c>
      <c r="C19" s="289"/>
      <c r="D19" s="289">
        <v>3</v>
      </c>
      <c r="E19" s="289">
        <v>23</v>
      </c>
      <c r="F19" s="292"/>
      <c r="G19" s="289"/>
      <c r="H19" s="289">
        <v>3</v>
      </c>
      <c r="I19" s="289">
        <v>11</v>
      </c>
      <c r="J19" s="292"/>
      <c r="K19" s="289"/>
      <c r="L19" s="289">
        <v>2</v>
      </c>
      <c r="M19" s="289">
        <v>10</v>
      </c>
      <c r="N19" s="292"/>
      <c r="O19" s="214"/>
      <c r="P19" s="344">
        <v>3</v>
      </c>
      <c r="Q19" s="344">
        <v>21</v>
      </c>
      <c r="R19" s="345"/>
    </row>
    <row r="20" spans="1:18" ht="18.75" hidden="1" customHeight="1" x14ac:dyDescent="0.2">
      <c r="A20" s="211">
        <v>2</v>
      </c>
      <c r="B20" s="46" t="s">
        <v>155</v>
      </c>
      <c r="C20" s="290"/>
      <c r="D20" s="290">
        <v>0</v>
      </c>
      <c r="E20" s="290">
        <v>9</v>
      </c>
      <c r="F20" s="293"/>
      <c r="G20" s="290"/>
      <c r="H20" s="290">
        <v>0</v>
      </c>
      <c r="I20" s="290">
        <v>0</v>
      </c>
      <c r="J20" s="293"/>
      <c r="K20" s="290"/>
      <c r="L20" s="290">
        <v>0</v>
      </c>
      <c r="M20" s="290">
        <v>0</v>
      </c>
      <c r="N20" s="293"/>
      <c r="O20" s="215"/>
      <c r="P20" s="346">
        <v>0</v>
      </c>
      <c r="Q20" s="346">
        <v>9</v>
      </c>
      <c r="R20" s="347"/>
    </row>
    <row r="21" spans="1:18" ht="18.75" hidden="1" customHeight="1" x14ac:dyDescent="0.2">
      <c r="A21" s="211">
        <v>3</v>
      </c>
      <c r="B21" s="46" t="s">
        <v>156</v>
      </c>
      <c r="C21" s="290"/>
      <c r="D21" s="290">
        <v>0</v>
      </c>
      <c r="E21" s="290">
        <v>6</v>
      </c>
      <c r="F21" s="293"/>
      <c r="G21" s="290"/>
      <c r="H21" s="290">
        <v>2</v>
      </c>
      <c r="I21" s="290">
        <v>2</v>
      </c>
      <c r="J21" s="293"/>
      <c r="K21" s="290"/>
      <c r="L21" s="290">
        <v>0</v>
      </c>
      <c r="M21" s="290">
        <v>0</v>
      </c>
      <c r="N21" s="293"/>
      <c r="O21" s="215"/>
      <c r="P21" s="346">
        <v>0</v>
      </c>
      <c r="Q21" s="346">
        <v>6</v>
      </c>
      <c r="R21" s="347"/>
    </row>
    <row r="22" spans="1:18" ht="18.75" hidden="1" customHeight="1" x14ac:dyDescent="0.2">
      <c r="A22" s="211">
        <v>4</v>
      </c>
      <c r="B22" s="46" t="s">
        <v>105</v>
      </c>
      <c r="C22" s="290"/>
      <c r="D22" s="290">
        <v>0</v>
      </c>
      <c r="E22" s="290">
        <v>3</v>
      </c>
      <c r="F22" s="293"/>
      <c r="G22" s="290"/>
      <c r="H22" s="290">
        <v>0</v>
      </c>
      <c r="I22" s="290">
        <v>0</v>
      </c>
      <c r="J22" s="293"/>
      <c r="K22" s="290"/>
      <c r="L22" s="290">
        <v>0</v>
      </c>
      <c r="M22" s="290">
        <v>0</v>
      </c>
      <c r="N22" s="293"/>
      <c r="O22" s="215"/>
      <c r="P22" s="346">
        <v>0</v>
      </c>
      <c r="Q22" s="346">
        <v>3</v>
      </c>
      <c r="R22" s="347"/>
    </row>
    <row r="23" spans="1:18" ht="18.75" hidden="1" customHeight="1" x14ac:dyDescent="0.2">
      <c r="A23" s="211">
        <v>5</v>
      </c>
      <c r="B23" s="46" t="s">
        <v>157</v>
      </c>
      <c r="C23" s="290"/>
      <c r="D23" s="290">
        <v>0</v>
      </c>
      <c r="E23" s="290">
        <v>3</v>
      </c>
      <c r="F23" s="293"/>
      <c r="G23" s="290"/>
      <c r="H23" s="290">
        <v>0</v>
      </c>
      <c r="I23" s="290">
        <v>0</v>
      </c>
      <c r="J23" s="293"/>
      <c r="K23" s="290"/>
      <c r="L23" s="290">
        <v>0</v>
      </c>
      <c r="M23" s="290">
        <v>0</v>
      </c>
      <c r="N23" s="293"/>
      <c r="O23" s="215"/>
      <c r="P23" s="346">
        <v>0</v>
      </c>
      <c r="Q23" s="346">
        <v>3</v>
      </c>
      <c r="R23" s="347"/>
    </row>
    <row r="24" spans="1:18" ht="18.75" hidden="1" customHeight="1" x14ac:dyDescent="0.2">
      <c r="A24" s="213">
        <v>6</v>
      </c>
      <c r="B24" s="46" t="s">
        <v>28</v>
      </c>
      <c r="C24" s="291"/>
      <c r="D24" s="291">
        <v>0</v>
      </c>
      <c r="E24" s="291">
        <v>2</v>
      </c>
      <c r="F24" s="294"/>
      <c r="G24" s="291"/>
      <c r="H24" s="290">
        <v>0</v>
      </c>
      <c r="I24" s="290">
        <v>0</v>
      </c>
      <c r="J24" s="294"/>
      <c r="K24" s="291"/>
      <c r="L24" s="290">
        <v>0</v>
      </c>
      <c r="M24" s="290">
        <v>0</v>
      </c>
      <c r="N24" s="294"/>
      <c r="O24" s="216"/>
      <c r="P24" s="348">
        <v>0</v>
      </c>
      <c r="Q24" s="348">
        <v>2</v>
      </c>
      <c r="R24" s="349"/>
    </row>
    <row r="25" spans="1:18" ht="18.75" hidden="1" customHeight="1" x14ac:dyDescent="0.2">
      <c r="A25" s="212">
        <v>7</v>
      </c>
      <c r="B25" s="174" t="s">
        <v>107</v>
      </c>
      <c r="C25" s="295"/>
      <c r="D25" s="295">
        <v>0</v>
      </c>
      <c r="E25" s="295">
        <v>1</v>
      </c>
      <c r="F25" s="296"/>
      <c r="G25" s="217"/>
      <c r="H25" s="247">
        <v>0</v>
      </c>
      <c r="I25" s="247">
        <v>0</v>
      </c>
      <c r="J25" s="218"/>
      <c r="K25" s="295"/>
      <c r="L25" s="290">
        <v>0</v>
      </c>
      <c r="M25" s="290">
        <v>0</v>
      </c>
      <c r="N25" s="296"/>
      <c r="O25" s="217"/>
      <c r="P25" s="350">
        <v>0</v>
      </c>
      <c r="Q25" s="350">
        <v>1</v>
      </c>
      <c r="R25" s="351"/>
    </row>
    <row r="26" spans="1:18" s="23" customFormat="1" ht="22.5" hidden="1" customHeight="1" x14ac:dyDescent="0.2">
      <c r="A26" s="2274" t="s">
        <v>102</v>
      </c>
      <c r="B26" s="2274"/>
      <c r="C26" s="340">
        <v>88</v>
      </c>
      <c r="D26" s="340">
        <f>SUM(D19:D25)</f>
        <v>3</v>
      </c>
      <c r="E26" s="340">
        <f>SUM(E19:E25)</f>
        <v>47</v>
      </c>
      <c r="F26" s="341">
        <f>E26/C26*100</f>
        <v>53.409090909090907</v>
      </c>
      <c r="G26" s="342">
        <v>38</v>
      </c>
      <c r="H26" s="340">
        <f>SUM(H19:H25)</f>
        <v>5</v>
      </c>
      <c r="I26" s="340">
        <f>SUM(I19:I25)</f>
        <v>13</v>
      </c>
      <c r="J26" s="343">
        <f>I26/G26*100</f>
        <v>34.210526315789473</v>
      </c>
      <c r="K26" s="340">
        <v>29</v>
      </c>
      <c r="L26" s="340">
        <f>SUM(L19:L25)</f>
        <v>2</v>
      </c>
      <c r="M26" s="340">
        <f>SUM(M19:M25)</f>
        <v>10</v>
      </c>
      <c r="N26" s="341">
        <f>M26/K26*100</f>
        <v>34.482758620689658</v>
      </c>
      <c r="O26" s="340">
        <v>59</v>
      </c>
      <c r="P26" s="340">
        <f>SUM(P19:P25)</f>
        <v>3</v>
      </c>
      <c r="Q26" s="340">
        <f>SUM(Q19:Q25)</f>
        <v>45</v>
      </c>
      <c r="R26" s="341">
        <f>Q26/O26*100</f>
        <v>76.271186440677965</v>
      </c>
    </row>
    <row r="27" spans="1:18" hidden="1" x14ac:dyDescent="0.2"/>
    <row r="28" spans="1:18" hidden="1" x14ac:dyDescent="0.2"/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</sheetData>
  <mergeCells count="15">
    <mergeCell ref="A1:R1"/>
    <mergeCell ref="K3:N3"/>
    <mergeCell ref="O3:R3"/>
    <mergeCell ref="A13:B13"/>
    <mergeCell ref="C3:F3"/>
    <mergeCell ref="G3:J3"/>
    <mergeCell ref="A26:B26"/>
    <mergeCell ref="K17:N17"/>
    <mergeCell ref="O17:R17"/>
    <mergeCell ref="A3:A4"/>
    <mergeCell ref="B3:B4"/>
    <mergeCell ref="A17:A18"/>
    <mergeCell ref="B17:B18"/>
    <mergeCell ref="C17:F17"/>
    <mergeCell ref="G17:J17"/>
  </mergeCells>
  <phoneticPr fontId="20" type="noConversion"/>
  <pageMargins left="0.43" right="0.2" top="0.78" bottom="0.59" header="0.33" footer="0.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/>
  </sheetPr>
  <dimension ref="A1:N27"/>
  <sheetViews>
    <sheetView topLeftCell="A4" zoomScale="80" zoomScaleNormal="80" workbookViewId="0">
      <selection activeCell="I7" sqref="I7"/>
    </sheetView>
  </sheetViews>
  <sheetFormatPr defaultRowHeight="15.75" x14ac:dyDescent="0.25"/>
  <cols>
    <col min="1" max="1" width="3.875" style="16" customWidth="1"/>
    <col min="2" max="2" width="17" style="16" customWidth="1"/>
    <col min="3" max="3" width="12" style="16" customWidth="1"/>
    <col min="4" max="4" width="10.75" style="16" customWidth="1"/>
    <col min="5" max="5" width="12.625" style="16" customWidth="1"/>
    <col min="6" max="6" width="12.125" style="16" customWidth="1"/>
    <col min="7" max="7" width="13.25" style="16" customWidth="1"/>
    <col min="8" max="8" width="12.5" style="16" customWidth="1"/>
    <col min="9" max="9" width="11.625" style="16" customWidth="1"/>
    <col min="10" max="10" width="11.375" style="16" customWidth="1"/>
    <col min="11" max="14" width="8.75" style="16" hidden="1" customWidth="1"/>
    <col min="15" max="15" width="5.75" style="16" customWidth="1"/>
    <col min="16" max="16384" width="9" style="16"/>
  </cols>
  <sheetData>
    <row r="1" spans="1:14" ht="36.75" customHeight="1" x14ac:dyDescent="0.25">
      <c r="A1" s="2376" t="s">
        <v>618</v>
      </c>
      <c r="B1" s="2376"/>
      <c r="C1" s="2376"/>
      <c r="D1" s="2376"/>
      <c r="E1" s="2376"/>
      <c r="F1" s="2376"/>
      <c r="G1" s="2376"/>
      <c r="H1" s="2376"/>
      <c r="I1" s="2376"/>
      <c r="J1" s="2376"/>
      <c r="K1" s="2376"/>
      <c r="L1" s="2376"/>
      <c r="M1" s="2376"/>
      <c r="N1" s="2376"/>
    </row>
    <row r="2" spans="1:14" ht="18" customHeight="1" x14ac:dyDescent="0.25"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46.5" customHeight="1" x14ac:dyDescent="0.25">
      <c r="A3" s="2363" t="s">
        <v>14</v>
      </c>
      <c r="B3" s="2384" t="s">
        <v>53</v>
      </c>
      <c r="C3" s="2377" t="s">
        <v>307</v>
      </c>
      <c r="D3" s="2351"/>
      <c r="E3" s="2351"/>
      <c r="F3" s="2352"/>
      <c r="G3" s="2385" t="s">
        <v>508</v>
      </c>
      <c r="H3" s="2354"/>
      <c r="I3" s="2354"/>
      <c r="J3" s="2355"/>
      <c r="K3" s="2377" t="s">
        <v>288</v>
      </c>
      <c r="L3" s="2351"/>
      <c r="M3" s="2351"/>
      <c r="N3" s="2352"/>
    </row>
    <row r="4" spans="1:14" ht="39" customHeight="1" x14ac:dyDescent="0.25">
      <c r="A4" s="2364"/>
      <c r="B4" s="2210"/>
      <c r="C4" s="222" t="s">
        <v>615</v>
      </c>
      <c r="D4" s="814" t="s">
        <v>501</v>
      </c>
      <c r="E4" s="814" t="s">
        <v>504</v>
      </c>
      <c r="F4" s="222" t="s">
        <v>54</v>
      </c>
      <c r="G4" s="968" t="s">
        <v>523</v>
      </c>
      <c r="H4" s="814" t="s">
        <v>501</v>
      </c>
      <c r="I4" s="1116" t="s">
        <v>625</v>
      </c>
      <c r="J4" s="724" t="s">
        <v>54</v>
      </c>
      <c r="K4" s="528" t="s">
        <v>505</v>
      </c>
      <c r="L4" s="528" t="s">
        <v>501</v>
      </c>
      <c r="M4" s="528" t="s">
        <v>504</v>
      </c>
      <c r="N4" s="724" t="s">
        <v>54</v>
      </c>
    </row>
    <row r="5" spans="1:14" ht="30.75" customHeight="1" x14ac:dyDescent="0.25">
      <c r="A5" s="359">
        <v>1</v>
      </c>
      <c r="B5" s="160" t="s">
        <v>103</v>
      </c>
      <c r="C5" s="106">
        <v>13</v>
      </c>
      <c r="D5" s="106">
        <v>13</v>
      </c>
      <c r="E5" s="252">
        <v>13</v>
      </c>
      <c r="F5" s="107">
        <f t="shared" ref="F5:F12" si="0">E5/C5*100</f>
        <v>100</v>
      </c>
      <c r="G5" s="252">
        <v>9075</v>
      </c>
      <c r="H5" s="252">
        <v>2875</v>
      </c>
      <c r="I5" s="252"/>
      <c r="J5" s="713">
        <f t="shared" ref="J5:J12" si="1">I5/G5*100</f>
        <v>0</v>
      </c>
      <c r="K5" s="249">
        <v>4901</v>
      </c>
      <c r="L5" s="333">
        <v>4680</v>
      </c>
      <c r="M5" s="333">
        <f t="shared" ref="M5:M11" si="2">L5</f>
        <v>4680</v>
      </c>
      <c r="N5" s="713">
        <f t="shared" ref="N5:N12" si="3">M5/K5*100</f>
        <v>95.490716180371351</v>
      </c>
    </row>
    <row r="6" spans="1:14" ht="30.75" customHeight="1" x14ac:dyDescent="0.25">
      <c r="A6" s="360">
        <v>2</v>
      </c>
      <c r="B6" s="46" t="s">
        <v>95</v>
      </c>
      <c r="C6" s="109">
        <v>31</v>
      </c>
      <c r="D6" s="109">
        <v>31</v>
      </c>
      <c r="E6" s="253">
        <v>31</v>
      </c>
      <c r="F6" s="110">
        <f t="shared" si="0"/>
        <v>100</v>
      </c>
      <c r="G6" s="253">
        <v>14836</v>
      </c>
      <c r="H6" s="253">
        <v>762</v>
      </c>
      <c r="I6" s="253"/>
      <c r="J6" s="714">
        <f t="shared" si="1"/>
        <v>0</v>
      </c>
      <c r="K6" s="250">
        <v>8662</v>
      </c>
      <c r="L6" s="333">
        <v>8342</v>
      </c>
      <c r="M6" s="333">
        <f>L6</f>
        <v>8342</v>
      </c>
      <c r="N6" s="714">
        <f t="shared" si="3"/>
        <v>96.30570307088432</v>
      </c>
    </row>
    <row r="7" spans="1:14" ht="30.75" customHeight="1" x14ac:dyDescent="0.25">
      <c r="A7" s="359">
        <v>3</v>
      </c>
      <c r="B7" s="46" t="s">
        <v>96</v>
      </c>
      <c r="C7" s="109">
        <v>33</v>
      </c>
      <c r="D7" s="109">
        <v>33</v>
      </c>
      <c r="E7" s="253">
        <v>33</v>
      </c>
      <c r="F7" s="110">
        <f t="shared" si="0"/>
        <v>100</v>
      </c>
      <c r="G7" s="253">
        <v>16702</v>
      </c>
      <c r="H7" s="253">
        <v>0</v>
      </c>
      <c r="I7" s="253"/>
      <c r="J7" s="714">
        <f t="shared" si="1"/>
        <v>0</v>
      </c>
      <c r="K7" s="250">
        <v>10625</v>
      </c>
      <c r="L7" s="333">
        <v>10141</v>
      </c>
      <c r="M7" s="333">
        <f>L7</f>
        <v>10141</v>
      </c>
      <c r="N7" s="714">
        <f t="shared" si="3"/>
        <v>95.444705882352949</v>
      </c>
    </row>
    <row r="8" spans="1:14" ht="30.75" customHeight="1" x14ac:dyDescent="0.25">
      <c r="A8" s="360">
        <v>4</v>
      </c>
      <c r="B8" s="46" t="s">
        <v>99</v>
      </c>
      <c r="C8" s="109">
        <v>18</v>
      </c>
      <c r="D8" s="109">
        <v>18</v>
      </c>
      <c r="E8" s="253">
        <v>18</v>
      </c>
      <c r="F8" s="110">
        <f t="shared" si="0"/>
        <v>100</v>
      </c>
      <c r="G8" s="253">
        <v>10896</v>
      </c>
      <c r="H8" s="849">
        <v>0</v>
      </c>
      <c r="I8" s="849"/>
      <c r="J8" s="714">
        <f t="shared" si="1"/>
        <v>0</v>
      </c>
      <c r="K8" s="250">
        <v>6588</v>
      </c>
      <c r="L8" s="333">
        <v>6360</v>
      </c>
      <c r="M8" s="333">
        <f t="shared" si="2"/>
        <v>6360</v>
      </c>
      <c r="N8" s="714">
        <f t="shared" si="3"/>
        <v>96.539162112932615</v>
      </c>
    </row>
    <row r="9" spans="1:14" ht="30.75" customHeight="1" x14ac:dyDescent="0.25">
      <c r="A9" s="359">
        <v>5</v>
      </c>
      <c r="B9" s="46" t="s">
        <v>210</v>
      </c>
      <c r="C9" s="109">
        <v>26</v>
      </c>
      <c r="D9" s="109">
        <v>26</v>
      </c>
      <c r="E9" s="253">
        <v>26</v>
      </c>
      <c r="F9" s="110">
        <f t="shared" si="0"/>
        <v>100</v>
      </c>
      <c r="G9" s="253">
        <v>11274</v>
      </c>
      <c r="H9" s="253">
        <v>4357</v>
      </c>
      <c r="I9" s="253"/>
      <c r="J9" s="714">
        <f t="shared" si="1"/>
        <v>0</v>
      </c>
      <c r="K9" s="250">
        <v>6754</v>
      </c>
      <c r="L9" s="333">
        <v>6450</v>
      </c>
      <c r="M9" s="333">
        <f t="shared" si="2"/>
        <v>6450</v>
      </c>
      <c r="N9" s="714">
        <f t="shared" si="3"/>
        <v>95.498963577139477</v>
      </c>
    </row>
    <row r="10" spans="1:14" ht="30.75" customHeight="1" x14ac:dyDescent="0.25">
      <c r="A10" s="360">
        <v>6</v>
      </c>
      <c r="B10" s="46" t="s">
        <v>92</v>
      </c>
      <c r="C10" s="109">
        <v>12</v>
      </c>
      <c r="D10" s="109">
        <v>12</v>
      </c>
      <c r="E10" s="253">
        <v>12</v>
      </c>
      <c r="F10" s="110">
        <f t="shared" si="0"/>
        <v>100</v>
      </c>
      <c r="G10" s="253">
        <v>4100</v>
      </c>
      <c r="H10" s="253">
        <v>3745</v>
      </c>
      <c r="I10" s="253"/>
      <c r="J10" s="714">
        <f t="shared" si="1"/>
        <v>0</v>
      </c>
      <c r="K10" s="250">
        <v>2660</v>
      </c>
      <c r="L10" s="333">
        <v>2446</v>
      </c>
      <c r="M10" s="333">
        <f t="shared" si="2"/>
        <v>2446</v>
      </c>
      <c r="N10" s="714">
        <f t="shared" si="3"/>
        <v>91.954887218045116</v>
      </c>
    </row>
    <row r="11" spans="1:14" ht="30.75" customHeight="1" x14ac:dyDescent="0.25">
      <c r="A11" s="359">
        <v>7</v>
      </c>
      <c r="B11" s="47" t="s">
        <v>211</v>
      </c>
      <c r="C11" s="112">
        <v>8</v>
      </c>
      <c r="D11" s="112">
        <v>8</v>
      </c>
      <c r="E11" s="254">
        <v>8</v>
      </c>
      <c r="F11" s="113">
        <f t="shared" si="0"/>
        <v>100</v>
      </c>
      <c r="G11" s="254">
        <v>2892</v>
      </c>
      <c r="H11" s="254">
        <v>8221</v>
      </c>
      <c r="I11" s="254"/>
      <c r="J11" s="715">
        <f t="shared" si="1"/>
        <v>0</v>
      </c>
      <c r="K11" s="251">
        <v>1818</v>
      </c>
      <c r="L11" s="333">
        <v>1618</v>
      </c>
      <c r="M11" s="333">
        <f t="shared" si="2"/>
        <v>1618</v>
      </c>
      <c r="N11" s="715">
        <f t="shared" si="3"/>
        <v>88.998899889989005</v>
      </c>
    </row>
    <row r="12" spans="1:14" ht="33.75" customHeight="1" x14ac:dyDescent="0.25">
      <c r="A12" s="2375" t="s">
        <v>58</v>
      </c>
      <c r="B12" s="2307"/>
      <c r="C12" s="115">
        <f>SUM(C5:C11)</f>
        <v>141</v>
      </c>
      <c r="D12" s="115">
        <f>SUM(D5:D11)</f>
        <v>141</v>
      </c>
      <c r="E12" s="115">
        <f>SUM(E5:E11)</f>
        <v>141</v>
      </c>
      <c r="F12" s="116">
        <f t="shared" si="0"/>
        <v>100</v>
      </c>
      <c r="G12" s="716">
        <f>SUM(G5:G11)</f>
        <v>69775</v>
      </c>
      <c r="H12" s="716">
        <f>SUM(H5:H11)</f>
        <v>19960</v>
      </c>
      <c r="I12" s="716">
        <f>SUM(I5:I11)</f>
        <v>0</v>
      </c>
      <c r="J12" s="717">
        <f t="shared" si="1"/>
        <v>0</v>
      </c>
      <c r="K12" s="255">
        <f>SUM(K5:K11)</f>
        <v>42008</v>
      </c>
      <c r="L12" s="255">
        <f>SUM(L5:L11)</f>
        <v>40037</v>
      </c>
      <c r="M12" s="255">
        <f>SUM(M5:M11)</f>
        <v>40037</v>
      </c>
      <c r="N12" s="717">
        <f t="shared" si="3"/>
        <v>95.308036564463919</v>
      </c>
    </row>
    <row r="14" spans="1:14" ht="36.75" hidden="1" customHeight="1" x14ac:dyDescent="0.25">
      <c r="A14" s="2363" t="s">
        <v>14</v>
      </c>
      <c r="B14" s="2378" t="s">
        <v>53</v>
      </c>
      <c r="C14" s="2379" t="s">
        <v>492</v>
      </c>
      <c r="D14" s="2380"/>
      <c r="E14" s="2380"/>
      <c r="F14" s="2381"/>
      <c r="G14" s="2377" t="s">
        <v>483</v>
      </c>
      <c r="H14" s="2351"/>
      <c r="I14" s="2351"/>
      <c r="J14" s="2352"/>
      <c r="K14" s="2382"/>
      <c r="L14" s="2383"/>
      <c r="M14" s="2383"/>
      <c r="N14" s="2383"/>
    </row>
    <row r="15" spans="1:14" ht="30.75" hidden="1" customHeight="1" x14ac:dyDescent="0.25">
      <c r="A15" s="2364"/>
      <c r="B15" s="2365"/>
      <c r="C15" s="528" t="s">
        <v>507</v>
      </c>
      <c r="D15" s="528" t="s">
        <v>501</v>
      </c>
      <c r="E15" s="528" t="s">
        <v>504</v>
      </c>
      <c r="F15" s="724" t="s">
        <v>54</v>
      </c>
      <c r="G15" s="353" t="s">
        <v>506</v>
      </c>
      <c r="H15" s="528" t="s">
        <v>501</v>
      </c>
      <c r="I15" s="528" t="s">
        <v>504</v>
      </c>
      <c r="J15" s="222" t="s">
        <v>54</v>
      </c>
      <c r="K15" s="447"/>
      <c r="L15" s="448"/>
      <c r="M15" s="448"/>
      <c r="N15" s="449"/>
    </row>
    <row r="16" spans="1:14" ht="19.5" hidden="1" customHeight="1" x14ac:dyDescent="0.25">
      <c r="A16" s="359">
        <v>1</v>
      </c>
      <c r="B16" s="160" t="s">
        <v>103</v>
      </c>
      <c r="C16" s="249">
        <v>258048</v>
      </c>
      <c r="D16" s="333">
        <v>9215</v>
      </c>
      <c r="E16" s="333">
        <v>78554</v>
      </c>
      <c r="F16" s="713">
        <f t="shared" ref="F16:F22" si="4">E16/C16*100</f>
        <v>30.441623263888889</v>
      </c>
      <c r="G16" s="249">
        <v>5415</v>
      </c>
      <c r="H16" s="333">
        <v>5415</v>
      </c>
      <c r="I16" s="333">
        <f t="shared" ref="I16:I22" si="5">H16</f>
        <v>5415</v>
      </c>
      <c r="J16" s="108">
        <f>I16/G16*100</f>
        <v>100</v>
      </c>
      <c r="K16" s="450"/>
      <c r="L16" s="451"/>
      <c r="M16" s="451"/>
      <c r="N16" s="452"/>
    </row>
    <row r="17" spans="1:14" ht="19.5" hidden="1" customHeight="1" x14ac:dyDescent="0.25">
      <c r="A17" s="360">
        <v>2</v>
      </c>
      <c r="B17" s="46" t="s">
        <v>96</v>
      </c>
      <c r="C17" s="250">
        <v>458460</v>
      </c>
      <c r="D17" s="333">
        <v>0</v>
      </c>
      <c r="E17" s="333">
        <v>108463</v>
      </c>
      <c r="F17" s="714">
        <f t="shared" si="4"/>
        <v>23.658116302403702</v>
      </c>
      <c r="G17" s="250">
        <v>6046</v>
      </c>
      <c r="H17" s="333">
        <v>6046</v>
      </c>
      <c r="I17" s="333">
        <f t="shared" si="5"/>
        <v>6046</v>
      </c>
      <c r="J17" s="111">
        <f t="shared" ref="J17:J23" si="6">I17/G17*100</f>
        <v>100</v>
      </c>
      <c r="K17" s="450"/>
      <c r="L17" s="451"/>
      <c r="M17" s="451"/>
      <c r="N17" s="452"/>
    </row>
    <row r="18" spans="1:14" ht="19.5" hidden="1" customHeight="1" x14ac:dyDescent="0.25">
      <c r="A18" s="360">
        <v>3</v>
      </c>
      <c r="B18" s="46" t="s">
        <v>95</v>
      </c>
      <c r="C18" s="250">
        <v>495540</v>
      </c>
      <c r="D18" s="333">
        <v>12531</v>
      </c>
      <c r="E18" s="333">
        <v>126990</v>
      </c>
      <c r="F18" s="714">
        <f t="shared" si="4"/>
        <v>25.62658917544497</v>
      </c>
      <c r="G18" s="250">
        <v>2858</v>
      </c>
      <c r="H18" s="333">
        <v>2858</v>
      </c>
      <c r="I18" s="333">
        <f t="shared" si="5"/>
        <v>2858</v>
      </c>
      <c r="J18" s="111">
        <f t="shared" si="6"/>
        <v>100</v>
      </c>
      <c r="K18" s="450"/>
      <c r="L18" s="451"/>
      <c r="M18" s="451"/>
      <c r="N18" s="452"/>
    </row>
    <row r="19" spans="1:14" ht="19.5" hidden="1" customHeight="1" x14ac:dyDescent="0.25">
      <c r="A19" s="360">
        <v>4</v>
      </c>
      <c r="B19" s="46" t="s">
        <v>99</v>
      </c>
      <c r="C19" s="250">
        <v>333252</v>
      </c>
      <c r="D19" s="333">
        <v>15768</v>
      </c>
      <c r="E19" s="333">
        <v>145461</v>
      </c>
      <c r="F19" s="714">
        <f t="shared" si="4"/>
        <v>43.648950343883911</v>
      </c>
      <c r="G19" s="250">
        <v>3159</v>
      </c>
      <c r="H19" s="333">
        <v>3159</v>
      </c>
      <c r="I19" s="333">
        <f t="shared" si="5"/>
        <v>3159</v>
      </c>
      <c r="J19" s="111">
        <f t="shared" si="6"/>
        <v>100</v>
      </c>
      <c r="K19" s="450"/>
      <c r="L19" s="451"/>
      <c r="M19" s="451"/>
      <c r="N19" s="452"/>
    </row>
    <row r="20" spans="1:14" ht="19.5" hidden="1" customHeight="1" x14ac:dyDescent="0.25">
      <c r="A20" s="360">
        <v>5</v>
      </c>
      <c r="B20" s="46" t="s">
        <v>210</v>
      </c>
      <c r="C20" s="250">
        <v>343512</v>
      </c>
      <c r="D20" s="333">
        <v>9287</v>
      </c>
      <c r="E20" s="333">
        <v>96817</v>
      </c>
      <c r="F20" s="714">
        <f t="shared" si="4"/>
        <v>28.184459349309488</v>
      </c>
      <c r="G20" s="250">
        <v>4935</v>
      </c>
      <c r="H20" s="333">
        <v>4935</v>
      </c>
      <c r="I20" s="333">
        <f t="shared" si="5"/>
        <v>4935</v>
      </c>
      <c r="J20" s="111">
        <f t="shared" si="6"/>
        <v>100</v>
      </c>
      <c r="K20" s="450"/>
      <c r="L20" s="451"/>
      <c r="M20" s="451"/>
      <c r="N20" s="452"/>
    </row>
    <row r="21" spans="1:14" ht="19.5" hidden="1" customHeight="1" x14ac:dyDescent="0.25">
      <c r="A21" s="360">
        <v>6</v>
      </c>
      <c r="B21" s="46" t="s">
        <v>92</v>
      </c>
      <c r="C21" s="250">
        <v>130680</v>
      </c>
      <c r="D21" s="333">
        <v>2575</v>
      </c>
      <c r="E21" s="333">
        <v>30669</v>
      </c>
      <c r="F21" s="714">
        <f>E21/C21*100</f>
        <v>23.468778696051423</v>
      </c>
      <c r="G21" s="250">
        <v>1401</v>
      </c>
      <c r="H21" s="333">
        <v>1401</v>
      </c>
      <c r="I21" s="333">
        <f t="shared" si="5"/>
        <v>1401</v>
      </c>
      <c r="J21" s="111">
        <f>I21/G21*100</f>
        <v>100</v>
      </c>
      <c r="K21" s="450"/>
      <c r="L21" s="452"/>
    </row>
    <row r="22" spans="1:14" ht="19.5" hidden="1" customHeight="1" x14ac:dyDescent="0.25">
      <c r="A22" s="360">
        <v>7</v>
      </c>
      <c r="B22" s="47" t="s">
        <v>147</v>
      </c>
      <c r="C22" s="251">
        <v>80384</v>
      </c>
      <c r="D22" s="333">
        <v>10604</v>
      </c>
      <c r="E22" s="333">
        <v>58196</v>
      </c>
      <c r="F22" s="715">
        <f t="shared" si="4"/>
        <v>72.397492038216555</v>
      </c>
      <c r="G22" s="251">
        <v>723</v>
      </c>
      <c r="H22" s="333">
        <v>723</v>
      </c>
      <c r="I22" s="333">
        <f t="shared" si="5"/>
        <v>723</v>
      </c>
      <c r="J22" s="114">
        <f t="shared" si="6"/>
        <v>100</v>
      </c>
      <c r="K22" s="450"/>
      <c r="L22" s="452"/>
    </row>
    <row r="23" spans="1:14" ht="20.25" hidden="1" customHeight="1" x14ac:dyDescent="0.25">
      <c r="A23" s="2375" t="s">
        <v>58</v>
      </c>
      <c r="B23" s="2307"/>
      <c r="C23" s="255">
        <f>SUM(C16:C22)</f>
        <v>2099876</v>
      </c>
      <c r="D23" s="255">
        <f>SUM(D16:D22)</f>
        <v>59980</v>
      </c>
      <c r="E23" s="255">
        <f>SUM(E16:E22)</f>
        <v>645150</v>
      </c>
      <c r="F23" s="717">
        <f>E23/C23*100</f>
        <v>30.723242705759766</v>
      </c>
      <c r="G23" s="117">
        <f>SUM(G16:G22)</f>
        <v>24537</v>
      </c>
      <c r="H23" s="117">
        <f>SUM(H16:H22)</f>
        <v>24537</v>
      </c>
      <c r="I23" s="117">
        <f>SUM(I16:I22)</f>
        <v>24537</v>
      </c>
      <c r="J23" s="118">
        <f t="shared" si="6"/>
        <v>100</v>
      </c>
      <c r="K23" s="453"/>
      <c r="L23" s="454"/>
    </row>
    <row r="24" spans="1:14" ht="18" hidden="1" customHeight="1" x14ac:dyDescent="0.25">
      <c r="B24" s="48"/>
      <c r="C24" s="49"/>
      <c r="I24" s="50"/>
      <c r="J24" s="50"/>
      <c r="K24" s="446"/>
      <c r="L24" s="446"/>
    </row>
    <row r="25" spans="1:14" ht="15" hidden="1" customHeight="1" x14ac:dyDescent="0.25">
      <c r="C25" s="51"/>
      <c r="I25" s="52"/>
      <c r="J25" s="52"/>
      <c r="K25" s="52"/>
      <c r="L25" s="52"/>
      <c r="M25" s="52"/>
      <c r="N25" s="52"/>
    </row>
    <row r="26" spans="1:14" hidden="1" x14ac:dyDescent="0.25">
      <c r="C26" s="53"/>
      <c r="I26" s="54"/>
      <c r="J26" s="54"/>
      <c r="K26" s="54"/>
      <c r="L26" s="54"/>
      <c r="M26" s="54"/>
      <c r="N26" s="54"/>
    </row>
    <row r="27" spans="1:14" x14ac:dyDescent="0.25">
      <c r="I27" s="51"/>
    </row>
  </sheetData>
  <mergeCells count="13"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  <mergeCell ref="B3:B4"/>
    <mergeCell ref="C3:F3"/>
    <mergeCell ref="G3:J3"/>
  </mergeCells>
  <phoneticPr fontId="20" type="noConversion"/>
  <pageMargins left="1.2" right="0.2" top="0.81" bottom="0.63" header="0.39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46"/>
  <sheetViews>
    <sheetView zoomScale="110" zoomScaleNormal="110" workbookViewId="0">
      <selection activeCell="A4" sqref="A4:XFD4"/>
    </sheetView>
  </sheetViews>
  <sheetFormatPr defaultRowHeight="15.75" x14ac:dyDescent="0.25"/>
  <cols>
    <col min="1" max="1" width="4.5" style="1875" customWidth="1"/>
    <col min="2" max="2" width="30.125" style="1876" customWidth="1"/>
    <col min="3" max="3" width="9.875" style="1877" customWidth="1"/>
    <col min="4" max="4" width="8.25" style="1291" customWidth="1"/>
    <col min="5" max="5" width="7.375" style="1291" customWidth="1"/>
    <col min="6" max="6" width="6.75" style="1291" customWidth="1"/>
    <col min="7" max="7" width="5.375" style="1291" customWidth="1"/>
    <col min="8" max="8" width="8.125" style="1291" customWidth="1"/>
    <col min="9" max="9" width="5.75" style="1291" customWidth="1"/>
    <col min="10" max="10" width="5.375" style="1291" customWidth="1"/>
    <col min="11" max="256" width="9" style="1824"/>
    <col min="257" max="257" width="4.5" style="1824" customWidth="1"/>
    <col min="258" max="258" width="30.125" style="1824" customWidth="1"/>
    <col min="259" max="259" width="9.625" style="1824" customWidth="1"/>
    <col min="260" max="260" width="8.25" style="1824" customWidth="1"/>
    <col min="261" max="261" width="7.375" style="1824" customWidth="1"/>
    <col min="262" max="262" width="6.75" style="1824" customWidth="1"/>
    <col min="263" max="263" width="5.375" style="1824" customWidth="1"/>
    <col min="264" max="264" width="7.125" style="1824" customWidth="1"/>
    <col min="265" max="265" width="6.5" style="1824" customWidth="1"/>
    <col min="266" max="266" width="5.875" style="1824" customWidth="1"/>
    <col min="267" max="512" width="9" style="1824"/>
    <col min="513" max="513" width="4.5" style="1824" customWidth="1"/>
    <col min="514" max="514" width="30.125" style="1824" customWidth="1"/>
    <col min="515" max="515" width="9.625" style="1824" customWidth="1"/>
    <col min="516" max="516" width="8.25" style="1824" customWidth="1"/>
    <col min="517" max="517" width="7.375" style="1824" customWidth="1"/>
    <col min="518" max="518" width="6.75" style="1824" customWidth="1"/>
    <col min="519" max="519" width="5.375" style="1824" customWidth="1"/>
    <col min="520" max="520" width="7.125" style="1824" customWidth="1"/>
    <col min="521" max="521" width="6.5" style="1824" customWidth="1"/>
    <col min="522" max="522" width="5.875" style="1824" customWidth="1"/>
    <col min="523" max="768" width="9" style="1824"/>
    <col min="769" max="769" width="4.5" style="1824" customWidth="1"/>
    <col min="770" max="770" width="30.125" style="1824" customWidth="1"/>
    <col min="771" max="771" width="9.625" style="1824" customWidth="1"/>
    <col min="772" max="772" width="8.25" style="1824" customWidth="1"/>
    <col min="773" max="773" width="7.375" style="1824" customWidth="1"/>
    <col min="774" max="774" width="6.75" style="1824" customWidth="1"/>
    <col min="775" max="775" width="5.375" style="1824" customWidth="1"/>
    <col min="776" max="776" width="7.125" style="1824" customWidth="1"/>
    <col min="777" max="777" width="6.5" style="1824" customWidth="1"/>
    <col min="778" max="778" width="5.875" style="1824" customWidth="1"/>
    <col min="779" max="1024" width="9" style="1824"/>
    <col min="1025" max="1025" width="4.5" style="1824" customWidth="1"/>
    <col min="1026" max="1026" width="30.125" style="1824" customWidth="1"/>
    <col min="1027" max="1027" width="9.625" style="1824" customWidth="1"/>
    <col min="1028" max="1028" width="8.25" style="1824" customWidth="1"/>
    <col min="1029" max="1029" width="7.375" style="1824" customWidth="1"/>
    <col min="1030" max="1030" width="6.75" style="1824" customWidth="1"/>
    <col min="1031" max="1031" width="5.375" style="1824" customWidth="1"/>
    <col min="1032" max="1032" width="7.125" style="1824" customWidth="1"/>
    <col min="1033" max="1033" width="6.5" style="1824" customWidth="1"/>
    <col min="1034" max="1034" width="5.875" style="1824" customWidth="1"/>
    <col min="1035" max="1280" width="9" style="1824"/>
    <col min="1281" max="1281" width="4.5" style="1824" customWidth="1"/>
    <col min="1282" max="1282" width="30.125" style="1824" customWidth="1"/>
    <col min="1283" max="1283" width="9.625" style="1824" customWidth="1"/>
    <col min="1284" max="1284" width="8.25" style="1824" customWidth="1"/>
    <col min="1285" max="1285" width="7.375" style="1824" customWidth="1"/>
    <col min="1286" max="1286" width="6.75" style="1824" customWidth="1"/>
    <col min="1287" max="1287" width="5.375" style="1824" customWidth="1"/>
    <col min="1288" max="1288" width="7.125" style="1824" customWidth="1"/>
    <col min="1289" max="1289" width="6.5" style="1824" customWidth="1"/>
    <col min="1290" max="1290" width="5.875" style="1824" customWidth="1"/>
    <col min="1291" max="1536" width="9" style="1824"/>
    <col min="1537" max="1537" width="4.5" style="1824" customWidth="1"/>
    <col min="1538" max="1538" width="30.125" style="1824" customWidth="1"/>
    <col min="1539" max="1539" width="9.625" style="1824" customWidth="1"/>
    <col min="1540" max="1540" width="8.25" style="1824" customWidth="1"/>
    <col min="1541" max="1541" width="7.375" style="1824" customWidth="1"/>
    <col min="1542" max="1542" width="6.75" style="1824" customWidth="1"/>
    <col min="1543" max="1543" width="5.375" style="1824" customWidth="1"/>
    <col min="1544" max="1544" width="7.125" style="1824" customWidth="1"/>
    <col min="1545" max="1545" width="6.5" style="1824" customWidth="1"/>
    <col min="1546" max="1546" width="5.875" style="1824" customWidth="1"/>
    <col min="1547" max="1792" width="9" style="1824"/>
    <col min="1793" max="1793" width="4.5" style="1824" customWidth="1"/>
    <col min="1794" max="1794" width="30.125" style="1824" customWidth="1"/>
    <col min="1795" max="1795" width="9.625" style="1824" customWidth="1"/>
    <col min="1796" max="1796" width="8.25" style="1824" customWidth="1"/>
    <col min="1797" max="1797" width="7.375" style="1824" customWidth="1"/>
    <col min="1798" max="1798" width="6.75" style="1824" customWidth="1"/>
    <col min="1799" max="1799" width="5.375" style="1824" customWidth="1"/>
    <col min="1800" max="1800" width="7.125" style="1824" customWidth="1"/>
    <col min="1801" max="1801" width="6.5" style="1824" customWidth="1"/>
    <col min="1802" max="1802" width="5.875" style="1824" customWidth="1"/>
    <col min="1803" max="2048" width="9" style="1824"/>
    <col min="2049" max="2049" width="4.5" style="1824" customWidth="1"/>
    <col min="2050" max="2050" width="30.125" style="1824" customWidth="1"/>
    <col min="2051" max="2051" width="9.625" style="1824" customWidth="1"/>
    <col min="2052" max="2052" width="8.25" style="1824" customWidth="1"/>
    <col min="2053" max="2053" width="7.375" style="1824" customWidth="1"/>
    <col min="2054" max="2054" width="6.75" style="1824" customWidth="1"/>
    <col min="2055" max="2055" width="5.375" style="1824" customWidth="1"/>
    <col min="2056" max="2056" width="7.125" style="1824" customWidth="1"/>
    <col min="2057" max="2057" width="6.5" style="1824" customWidth="1"/>
    <col min="2058" max="2058" width="5.875" style="1824" customWidth="1"/>
    <col min="2059" max="2304" width="9" style="1824"/>
    <col min="2305" max="2305" width="4.5" style="1824" customWidth="1"/>
    <col min="2306" max="2306" width="30.125" style="1824" customWidth="1"/>
    <col min="2307" max="2307" width="9.625" style="1824" customWidth="1"/>
    <col min="2308" max="2308" width="8.25" style="1824" customWidth="1"/>
    <col min="2309" max="2309" width="7.375" style="1824" customWidth="1"/>
    <col min="2310" max="2310" width="6.75" style="1824" customWidth="1"/>
    <col min="2311" max="2311" width="5.375" style="1824" customWidth="1"/>
    <col min="2312" max="2312" width="7.125" style="1824" customWidth="1"/>
    <col min="2313" max="2313" width="6.5" style="1824" customWidth="1"/>
    <col min="2314" max="2314" width="5.875" style="1824" customWidth="1"/>
    <col min="2315" max="2560" width="9" style="1824"/>
    <col min="2561" max="2561" width="4.5" style="1824" customWidth="1"/>
    <col min="2562" max="2562" width="30.125" style="1824" customWidth="1"/>
    <col min="2563" max="2563" width="9.625" style="1824" customWidth="1"/>
    <col min="2564" max="2564" width="8.25" style="1824" customWidth="1"/>
    <col min="2565" max="2565" width="7.375" style="1824" customWidth="1"/>
    <col min="2566" max="2566" width="6.75" style="1824" customWidth="1"/>
    <col min="2567" max="2567" width="5.375" style="1824" customWidth="1"/>
    <col min="2568" max="2568" width="7.125" style="1824" customWidth="1"/>
    <col min="2569" max="2569" width="6.5" style="1824" customWidth="1"/>
    <col min="2570" max="2570" width="5.875" style="1824" customWidth="1"/>
    <col min="2571" max="2816" width="9" style="1824"/>
    <col min="2817" max="2817" width="4.5" style="1824" customWidth="1"/>
    <col min="2818" max="2818" width="30.125" style="1824" customWidth="1"/>
    <col min="2819" max="2819" width="9.625" style="1824" customWidth="1"/>
    <col min="2820" max="2820" width="8.25" style="1824" customWidth="1"/>
    <col min="2821" max="2821" width="7.375" style="1824" customWidth="1"/>
    <col min="2822" max="2822" width="6.75" style="1824" customWidth="1"/>
    <col min="2823" max="2823" width="5.375" style="1824" customWidth="1"/>
    <col min="2824" max="2824" width="7.125" style="1824" customWidth="1"/>
    <col min="2825" max="2825" width="6.5" style="1824" customWidth="1"/>
    <col min="2826" max="2826" width="5.875" style="1824" customWidth="1"/>
    <col min="2827" max="3072" width="9" style="1824"/>
    <col min="3073" max="3073" width="4.5" style="1824" customWidth="1"/>
    <col min="3074" max="3074" width="30.125" style="1824" customWidth="1"/>
    <col min="3075" max="3075" width="9.625" style="1824" customWidth="1"/>
    <col min="3076" max="3076" width="8.25" style="1824" customWidth="1"/>
    <col min="3077" max="3077" width="7.375" style="1824" customWidth="1"/>
    <col min="3078" max="3078" width="6.75" style="1824" customWidth="1"/>
    <col min="3079" max="3079" width="5.375" style="1824" customWidth="1"/>
    <col min="3080" max="3080" width="7.125" style="1824" customWidth="1"/>
    <col min="3081" max="3081" width="6.5" style="1824" customWidth="1"/>
    <col min="3082" max="3082" width="5.875" style="1824" customWidth="1"/>
    <col min="3083" max="3328" width="9" style="1824"/>
    <col min="3329" max="3329" width="4.5" style="1824" customWidth="1"/>
    <col min="3330" max="3330" width="30.125" style="1824" customWidth="1"/>
    <col min="3331" max="3331" width="9.625" style="1824" customWidth="1"/>
    <col min="3332" max="3332" width="8.25" style="1824" customWidth="1"/>
    <col min="3333" max="3333" width="7.375" style="1824" customWidth="1"/>
    <col min="3334" max="3334" width="6.75" style="1824" customWidth="1"/>
    <col min="3335" max="3335" width="5.375" style="1824" customWidth="1"/>
    <col min="3336" max="3336" width="7.125" style="1824" customWidth="1"/>
    <col min="3337" max="3337" width="6.5" style="1824" customWidth="1"/>
    <col min="3338" max="3338" width="5.875" style="1824" customWidth="1"/>
    <col min="3339" max="3584" width="9" style="1824"/>
    <col min="3585" max="3585" width="4.5" style="1824" customWidth="1"/>
    <col min="3586" max="3586" width="30.125" style="1824" customWidth="1"/>
    <col min="3587" max="3587" width="9.625" style="1824" customWidth="1"/>
    <col min="3588" max="3588" width="8.25" style="1824" customWidth="1"/>
    <col min="3589" max="3589" width="7.375" style="1824" customWidth="1"/>
    <col min="3590" max="3590" width="6.75" style="1824" customWidth="1"/>
    <col min="3591" max="3591" width="5.375" style="1824" customWidth="1"/>
    <col min="3592" max="3592" width="7.125" style="1824" customWidth="1"/>
    <col min="3593" max="3593" width="6.5" style="1824" customWidth="1"/>
    <col min="3594" max="3594" width="5.875" style="1824" customWidth="1"/>
    <col min="3595" max="3840" width="9" style="1824"/>
    <col min="3841" max="3841" width="4.5" style="1824" customWidth="1"/>
    <col min="3842" max="3842" width="30.125" style="1824" customWidth="1"/>
    <col min="3843" max="3843" width="9.625" style="1824" customWidth="1"/>
    <col min="3844" max="3844" width="8.25" style="1824" customWidth="1"/>
    <col min="3845" max="3845" width="7.375" style="1824" customWidth="1"/>
    <col min="3846" max="3846" width="6.75" style="1824" customWidth="1"/>
    <col min="3847" max="3847" width="5.375" style="1824" customWidth="1"/>
    <col min="3848" max="3848" width="7.125" style="1824" customWidth="1"/>
    <col min="3849" max="3849" width="6.5" style="1824" customWidth="1"/>
    <col min="3850" max="3850" width="5.875" style="1824" customWidth="1"/>
    <col min="3851" max="4096" width="9" style="1824"/>
    <col min="4097" max="4097" width="4.5" style="1824" customWidth="1"/>
    <col min="4098" max="4098" width="30.125" style="1824" customWidth="1"/>
    <col min="4099" max="4099" width="9.625" style="1824" customWidth="1"/>
    <col min="4100" max="4100" width="8.25" style="1824" customWidth="1"/>
    <col min="4101" max="4101" width="7.375" style="1824" customWidth="1"/>
    <col min="4102" max="4102" width="6.75" style="1824" customWidth="1"/>
    <col min="4103" max="4103" width="5.375" style="1824" customWidth="1"/>
    <col min="4104" max="4104" width="7.125" style="1824" customWidth="1"/>
    <col min="4105" max="4105" width="6.5" style="1824" customWidth="1"/>
    <col min="4106" max="4106" width="5.875" style="1824" customWidth="1"/>
    <col min="4107" max="4352" width="9" style="1824"/>
    <col min="4353" max="4353" width="4.5" style="1824" customWidth="1"/>
    <col min="4354" max="4354" width="30.125" style="1824" customWidth="1"/>
    <col min="4355" max="4355" width="9.625" style="1824" customWidth="1"/>
    <col min="4356" max="4356" width="8.25" style="1824" customWidth="1"/>
    <col min="4357" max="4357" width="7.375" style="1824" customWidth="1"/>
    <col min="4358" max="4358" width="6.75" style="1824" customWidth="1"/>
    <col min="4359" max="4359" width="5.375" style="1824" customWidth="1"/>
    <col min="4360" max="4360" width="7.125" style="1824" customWidth="1"/>
    <col min="4361" max="4361" width="6.5" style="1824" customWidth="1"/>
    <col min="4362" max="4362" width="5.875" style="1824" customWidth="1"/>
    <col min="4363" max="4608" width="9" style="1824"/>
    <col min="4609" max="4609" width="4.5" style="1824" customWidth="1"/>
    <col min="4610" max="4610" width="30.125" style="1824" customWidth="1"/>
    <col min="4611" max="4611" width="9.625" style="1824" customWidth="1"/>
    <col min="4612" max="4612" width="8.25" style="1824" customWidth="1"/>
    <col min="4613" max="4613" width="7.375" style="1824" customWidth="1"/>
    <col min="4614" max="4614" width="6.75" style="1824" customWidth="1"/>
    <col min="4615" max="4615" width="5.375" style="1824" customWidth="1"/>
    <col min="4616" max="4616" width="7.125" style="1824" customWidth="1"/>
    <col min="4617" max="4617" width="6.5" style="1824" customWidth="1"/>
    <col min="4618" max="4618" width="5.875" style="1824" customWidth="1"/>
    <col min="4619" max="4864" width="9" style="1824"/>
    <col min="4865" max="4865" width="4.5" style="1824" customWidth="1"/>
    <col min="4866" max="4866" width="30.125" style="1824" customWidth="1"/>
    <col min="4867" max="4867" width="9.625" style="1824" customWidth="1"/>
    <col min="4868" max="4868" width="8.25" style="1824" customWidth="1"/>
    <col min="4869" max="4869" width="7.375" style="1824" customWidth="1"/>
    <col min="4870" max="4870" width="6.75" style="1824" customWidth="1"/>
    <col min="4871" max="4871" width="5.375" style="1824" customWidth="1"/>
    <col min="4872" max="4872" width="7.125" style="1824" customWidth="1"/>
    <col min="4873" max="4873" width="6.5" style="1824" customWidth="1"/>
    <col min="4874" max="4874" width="5.875" style="1824" customWidth="1"/>
    <col min="4875" max="5120" width="9" style="1824"/>
    <col min="5121" max="5121" width="4.5" style="1824" customWidth="1"/>
    <col min="5122" max="5122" width="30.125" style="1824" customWidth="1"/>
    <col min="5123" max="5123" width="9.625" style="1824" customWidth="1"/>
    <col min="5124" max="5124" width="8.25" style="1824" customWidth="1"/>
    <col min="5125" max="5125" width="7.375" style="1824" customWidth="1"/>
    <col min="5126" max="5126" width="6.75" style="1824" customWidth="1"/>
    <col min="5127" max="5127" width="5.375" style="1824" customWidth="1"/>
    <col min="5128" max="5128" width="7.125" style="1824" customWidth="1"/>
    <col min="5129" max="5129" width="6.5" style="1824" customWidth="1"/>
    <col min="5130" max="5130" width="5.875" style="1824" customWidth="1"/>
    <col min="5131" max="5376" width="9" style="1824"/>
    <col min="5377" max="5377" width="4.5" style="1824" customWidth="1"/>
    <col min="5378" max="5378" width="30.125" style="1824" customWidth="1"/>
    <col min="5379" max="5379" width="9.625" style="1824" customWidth="1"/>
    <col min="5380" max="5380" width="8.25" style="1824" customWidth="1"/>
    <col min="5381" max="5381" width="7.375" style="1824" customWidth="1"/>
    <col min="5382" max="5382" width="6.75" style="1824" customWidth="1"/>
    <col min="5383" max="5383" width="5.375" style="1824" customWidth="1"/>
    <col min="5384" max="5384" width="7.125" style="1824" customWidth="1"/>
    <col min="5385" max="5385" width="6.5" style="1824" customWidth="1"/>
    <col min="5386" max="5386" width="5.875" style="1824" customWidth="1"/>
    <col min="5387" max="5632" width="9" style="1824"/>
    <col min="5633" max="5633" width="4.5" style="1824" customWidth="1"/>
    <col min="5634" max="5634" width="30.125" style="1824" customWidth="1"/>
    <col min="5635" max="5635" width="9.625" style="1824" customWidth="1"/>
    <col min="5636" max="5636" width="8.25" style="1824" customWidth="1"/>
    <col min="5637" max="5637" width="7.375" style="1824" customWidth="1"/>
    <col min="5638" max="5638" width="6.75" style="1824" customWidth="1"/>
    <col min="5639" max="5639" width="5.375" style="1824" customWidth="1"/>
    <col min="5640" max="5640" width="7.125" style="1824" customWidth="1"/>
    <col min="5641" max="5641" width="6.5" style="1824" customWidth="1"/>
    <col min="5642" max="5642" width="5.875" style="1824" customWidth="1"/>
    <col min="5643" max="5888" width="9" style="1824"/>
    <col min="5889" max="5889" width="4.5" style="1824" customWidth="1"/>
    <col min="5890" max="5890" width="30.125" style="1824" customWidth="1"/>
    <col min="5891" max="5891" width="9.625" style="1824" customWidth="1"/>
    <col min="5892" max="5892" width="8.25" style="1824" customWidth="1"/>
    <col min="5893" max="5893" width="7.375" style="1824" customWidth="1"/>
    <col min="5894" max="5894" width="6.75" style="1824" customWidth="1"/>
    <col min="5895" max="5895" width="5.375" style="1824" customWidth="1"/>
    <col min="5896" max="5896" width="7.125" style="1824" customWidth="1"/>
    <col min="5897" max="5897" width="6.5" style="1824" customWidth="1"/>
    <col min="5898" max="5898" width="5.875" style="1824" customWidth="1"/>
    <col min="5899" max="6144" width="9" style="1824"/>
    <col min="6145" max="6145" width="4.5" style="1824" customWidth="1"/>
    <col min="6146" max="6146" width="30.125" style="1824" customWidth="1"/>
    <col min="6147" max="6147" width="9.625" style="1824" customWidth="1"/>
    <col min="6148" max="6148" width="8.25" style="1824" customWidth="1"/>
    <col min="6149" max="6149" width="7.375" style="1824" customWidth="1"/>
    <col min="6150" max="6150" width="6.75" style="1824" customWidth="1"/>
    <col min="6151" max="6151" width="5.375" style="1824" customWidth="1"/>
    <col min="6152" max="6152" width="7.125" style="1824" customWidth="1"/>
    <col min="6153" max="6153" width="6.5" style="1824" customWidth="1"/>
    <col min="6154" max="6154" width="5.875" style="1824" customWidth="1"/>
    <col min="6155" max="6400" width="9" style="1824"/>
    <col min="6401" max="6401" width="4.5" style="1824" customWidth="1"/>
    <col min="6402" max="6402" width="30.125" style="1824" customWidth="1"/>
    <col min="6403" max="6403" width="9.625" style="1824" customWidth="1"/>
    <col min="6404" max="6404" width="8.25" style="1824" customWidth="1"/>
    <col min="6405" max="6405" width="7.375" style="1824" customWidth="1"/>
    <col min="6406" max="6406" width="6.75" style="1824" customWidth="1"/>
    <col min="6407" max="6407" width="5.375" style="1824" customWidth="1"/>
    <col min="6408" max="6408" width="7.125" style="1824" customWidth="1"/>
    <col min="6409" max="6409" width="6.5" style="1824" customWidth="1"/>
    <col min="6410" max="6410" width="5.875" style="1824" customWidth="1"/>
    <col min="6411" max="6656" width="9" style="1824"/>
    <col min="6657" max="6657" width="4.5" style="1824" customWidth="1"/>
    <col min="6658" max="6658" width="30.125" style="1824" customWidth="1"/>
    <col min="6659" max="6659" width="9.625" style="1824" customWidth="1"/>
    <col min="6660" max="6660" width="8.25" style="1824" customWidth="1"/>
    <col min="6661" max="6661" width="7.375" style="1824" customWidth="1"/>
    <col min="6662" max="6662" width="6.75" style="1824" customWidth="1"/>
    <col min="6663" max="6663" width="5.375" style="1824" customWidth="1"/>
    <col min="6664" max="6664" width="7.125" style="1824" customWidth="1"/>
    <col min="6665" max="6665" width="6.5" style="1824" customWidth="1"/>
    <col min="6666" max="6666" width="5.875" style="1824" customWidth="1"/>
    <col min="6667" max="6912" width="9" style="1824"/>
    <col min="6913" max="6913" width="4.5" style="1824" customWidth="1"/>
    <col min="6914" max="6914" width="30.125" style="1824" customWidth="1"/>
    <col min="6915" max="6915" width="9.625" style="1824" customWidth="1"/>
    <col min="6916" max="6916" width="8.25" style="1824" customWidth="1"/>
    <col min="6917" max="6917" width="7.375" style="1824" customWidth="1"/>
    <col min="6918" max="6918" width="6.75" style="1824" customWidth="1"/>
    <col min="6919" max="6919" width="5.375" style="1824" customWidth="1"/>
    <col min="6920" max="6920" width="7.125" style="1824" customWidth="1"/>
    <col min="6921" max="6921" width="6.5" style="1824" customWidth="1"/>
    <col min="6922" max="6922" width="5.875" style="1824" customWidth="1"/>
    <col min="6923" max="7168" width="9" style="1824"/>
    <col min="7169" max="7169" width="4.5" style="1824" customWidth="1"/>
    <col min="7170" max="7170" width="30.125" style="1824" customWidth="1"/>
    <col min="7171" max="7171" width="9.625" style="1824" customWidth="1"/>
    <col min="7172" max="7172" width="8.25" style="1824" customWidth="1"/>
    <col min="7173" max="7173" width="7.375" style="1824" customWidth="1"/>
    <col min="7174" max="7174" width="6.75" style="1824" customWidth="1"/>
    <col min="7175" max="7175" width="5.375" style="1824" customWidth="1"/>
    <col min="7176" max="7176" width="7.125" style="1824" customWidth="1"/>
    <col min="7177" max="7177" width="6.5" style="1824" customWidth="1"/>
    <col min="7178" max="7178" width="5.875" style="1824" customWidth="1"/>
    <col min="7179" max="7424" width="9" style="1824"/>
    <col min="7425" max="7425" width="4.5" style="1824" customWidth="1"/>
    <col min="7426" max="7426" width="30.125" style="1824" customWidth="1"/>
    <col min="7427" max="7427" width="9.625" style="1824" customWidth="1"/>
    <col min="7428" max="7428" width="8.25" style="1824" customWidth="1"/>
    <col min="7429" max="7429" width="7.375" style="1824" customWidth="1"/>
    <col min="7430" max="7430" width="6.75" style="1824" customWidth="1"/>
    <col min="7431" max="7431" width="5.375" style="1824" customWidth="1"/>
    <col min="7432" max="7432" width="7.125" style="1824" customWidth="1"/>
    <col min="7433" max="7433" width="6.5" style="1824" customWidth="1"/>
    <col min="7434" max="7434" width="5.875" style="1824" customWidth="1"/>
    <col min="7435" max="7680" width="9" style="1824"/>
    <col min="7681" max="7681" width="4.5" style="1824" customWidth="1"/>
    <col min="7682" max="7682" width="30.125" style="1824" customWidth="1"/>
    <col min="7683" max="7683" width="9.625" style="1824" customWidth="1"/>
    <col min="7684" max="7684" width="8.25" style="1824" customWidth="1"/>
    <col min="7685" max="7685" width="7.375" style="1824" customWidth="1"/>
    <col min="7686" max="7686" width="6.75" style="1824" customWidth="1"/>
    <col min="7687" max="7687" width="5.375" style="1824" customWidth="1"/>
    <col min="7688" max="7688" width="7.125" style="1824" customWidth="1"/>
    <col min="7689" max="7689" width="6.5" style="1824" customWidth="1"/>
    <col min="7690" max="7690" width="5.875" style="1824" customWidth="1"/>
    <col min="7691" max="7936" width="9" style="1824"/>
    <col min="7937" max="7937" width="4.5" style="1824" customWidth="1"/>
    <col min="7938" max="7938" width="30.125" style="1824" customWidth="1"/>
    <col min="7939" max="7939" width="9.625" style="1824" customWidth="1"/>
    <col min="7940" max="7940" width="8.25" style="1824" customWidth="1"/>
    <col min="7941" max="7941" width="7.375" style="1824" customWidth="1"/>
    <col min="7942" max="7942" width="6.75" style="1824" customWidth="1"/>
    <col min="7943" max="7943" width="5.375" style="1824" customWidth="1"/>
    <col min="7944" max="7944" width="7.125" style="1824" customWidth="1"/>
    <col min="7945" max="7945" width="6.5" style="1824" customWidth="1"/>
    <col min="7946" max="7946" width="5.875" style="1824" customWidth="1"/>
    <col min="7947" max="8192" width="9" style="1824"/>
    <col min="8193" max="8193" width="4.5" style="1824" customWidth="1"/>
    <col min="8194" max="8194" width="30.125" style="1824" customWidth="1"/>
    <col min="8195" max="8195" width="9.625" style="1824" customWidth="1"/>
    <col min="8196" max="8196" width="8.25" style="1824" customWidth="1"/>
    <col min="8197" max="8197" width="7.375" style="1824" customWidth="1"/>
    <col min="8198" max="8198" width="6.75" style="1824" customWidth="1"/>
    <col min="8199" max="8199" width="5.375" style="1824" customWidth="1"/>
    <col min="8200" max="8200" width="7.125" style="1824" customWidth="1"/>
    <col min="8201" max="8201" width="6.5" style="1824" customWidth="1"/>
    <col min="8202" max="8202" width="5.875" style="1824" customWidth="1"/>
    <col min="8203" max="8448" width="9" style="1824"/>
    <col min="8449" max="8449" width="4.5" style="1824" customWidth="1"/>
    <col min="8450" max="8450" width="30.125" style="1824" customWidth="1"/>
    <col min="8451" max="8451" width="9.625" style="1824" customWidth="1"/>
    <col min="8452" max="8452" width="8.25" style="1824" customWidth="1"/>
    <col min="8453" max="8453" width="7.375" style="1824" customWidth="1"/>
    <col min="8454" max="8454" width="6.75" style="1824" customWidth="1"/>
    <col min="8455" max="8455" width="5.375" style="1824" customWidth="1"/>
    <col min="8456" max="8456" width="7.125" style="1824" customWidth="1"/>
    <col min="8457" max="8457" width="6.5" style="1824" customWidth="1"/>
    <col min="8458" max="8458" width="5.875" style="1824" customWidth="1"/>
    <col min="8459" max="8704" width="9" style="1824"/>
    <col min="8705" max="8705" width="4.5" style="1824" customWidth="1"/>
    <col min="8706" max="8706" width="30.125" style="1824" customWidth="1"/>
    <col min="8707" max="8707" width="9.625" style="1824" customWidth="1"/>
    <col min="8708" max="8708" width="8.25" style="1824" customWidth="1"/>
    <col min="8709" max="8709" width="7.375" style="1824" customWidth="1"/>
    <col min="8710" max="8710" width="6.75" style="1824" customWidth="1"/>
    <col min="8711" max="8711" width="5.375" style="1824" customWidth="1"/>
    <col min="8712" max="8712" width="7.125" style="1824" customWidth="1"/>
    <col min="8713" max="8713" width="6.5" style="1824" customWidth="1"/>
    <col min="8714" max="8714" width="5.875" style="1824" customWidth="1"/>
    <col min="8715" max="8960" width="9" style="1824"/>
    <col min="8961" max="8961" width="4.5" style="1824" customWidth="1"/>
    <col min="8962" max="8962" width="30.125" style="1824" customWidth="1"/>
    <col min="8963" max="8963" width="9.625" style="1824" customWidth="1"/>
    <col min="8964" max="8964" width="8.25" style="1824" customWidth="1"/>
    <col min="8965" max="8965" width="7.375" style="1824" customWidth="1"/>
    <col min="8966" max="8966" width="6.75" style="1824" customWidth="1"/>
    <col min="8967" max="8967" width="5.375" style="1824" customWidth="1"/>
    <col min="8968" max="8968" width="7.125" style="1824" customWidth="1"/>
    <col min="8969" max="8969" width="6.5" style="1824" customWidth="1"/>
    <col min="8970" max="8970" width="5.875" style="1824" customWidth="1"/>
    <col min="8971" max="9216" width="9" style="1824"/>
    <col min="9217" max="9217" width="4.5" style="1824" customWidth="1"/>
    <col min="9218" max="9218" width="30.125" style="1824" customWidth="1"/>
    <col min="9219" max="9219" width="9.625" style="1824" customWidth="1"/>
    <col min="9220" max="9220" width="8.25" style="1824" customWidth="1"/>
    <col min="9221" max="9221" width="7.375" style="1824" customWidth="1"/>
    <col min="9222" max="9222" width="6.75" style="1824" customWidth="1"/>
    <col min="9223" max="9223" width="5.375" style="1824" customWidth="1"/>
    <col min="9224" max="9224" width="7.125" style="1824" customWidth="1"/>
    <col min="9225" max="9225" width="6.5" style="1824" customWidth="1"/>
    <col min="9226" max="9226" width="5.875" style="1824" customWidth="1"/>
    <col min="9227" max="9472" width="9" style="1824"/>
    <col min="9473" max="9473" width="4.5" style="1824" customWidth="1"/>
    <col min="9474" max="9474" width="30.125" style="1824" customWidth="1"/>
    <col min="9475" max="9475" width="9.625" style="1824" customWidth="1"/>
    <col min="9476" max="9476" width="8.25" style="1824" customWidth="1"/>
    <col min="9477" max="9477" width="7.375" style="1824" customWidth="1"/>
    <col min="9478" max="9478" width="6.75" style="1824" customWidth="1"/>
    <col min="9479" max="9479" width="5.375" style="1824" customWidth="1"/>
    <col min="9480" max="9480" width="7.125" style="1824" customWidth="1"/>
    <col min="9481" max="9481" width="6.5" style="1824" customWidth="1"/>
    <col min="9482" max="9482" width="5.875" style="1824" customWidth="1"/>
    <col min="9483" max="9728" width="9" style="1824"/>
    <col min="9729" max="9729" width="4.5" style="1824" customWidth="1"/>
    <col min="9730" max="9730" width="30.125" style="1824" customWidth="1"/>
    <col min="9731" max="9731" width="9.625" style="1824" customWidth="1"/>
    <col min="9732" max="9732" width="8.25" style="1824" customWidth="1"/>
    <col min="9733" max="9733" width="7.375" style="1824" customWidth="1"/>
    <col min="9734" max="9734" width="6.75" style="1824" customWidth="1"/>
    <col min="9735" max="9735" width="5.375" style="1824" customWidth="1"/>
    <col min="9736" max="9736" width="7.125" style="1824" customWidth="1"/>
    <col min="9737" max="9737" width="6.5" style="1824" customWidth="1"/>
    <col min="9738" max="9738" width="5.875" style="1824" customWidth="1"/>
    <col min="9739" max="9984" width="9" style="1824"/>
    <col min="9985" max="9985" width="4.5" style="1824" customWidth="1"/>
    <col min="9986" max="9986" width="30.125" style="1824" customWidth="1"/>
    <col min="9987" max="9987" width="9.625" style="1824" customWidth="1"/>
    <col min="9988" max="9988" width="8.25" style="1824" customWidth="1"/>
    <col min="9989" max="9989" width="7.375" style="1824" customWidth="1"/>
    <col min="9990" max="9990" width="6.75" style="1824" customWidth="1"/>
    <col min="9991" max="9991" width="5.375" style="1824" customWidth="1"/>
    <col min="9992" max="9992" width="7.125" style="1824" customWidth="1"/>
    <col min="9993" max="9993" width="6.5" style="1824" customWidth="1"/>
    <col min="9994" max="9994" width="5.875" style="1824" customWidth="1"/>
    <col min="9995" max="10240" width="9" style="1824"/>
    <col min="10241" max="10241" width="4.5" style="1824" customWidth="1"/>
    <col min="10242" max="10242" width="30.125" style="1824" customWidth="1"/>
    <col min="10243" max="10243" width="9.625" style="1824" customWidth="1"/>
    <col min="10244" max="10244" width="8.25" style="1824" customWidth="1"/>
    <col min="10245" max="10245" width="7.375" style="1824" customWidth="1"/>
    <col min="10246" max="10246" width="6.75" style="1824" customWidth="1"/>
    <col min="10247" max="10247" width="5.375" style="1824" customWidth="1"/>
    <col min="10248" max="10248" width="7.125" style="1824" customWidth="1"/>
    <col min="10249" max="10249" width="6.5" style="1824" customWidth="1"/>
    <col min="10250" max="10250" width="5.875" style="1824" customWidth="1"/>
    <col min="10251" max="10496" width="9" style="1824"/>
    <col min="10497" max="10497" width="4.5" style="1824" customWidth="1"/>
    <col min="10498" max="10498" width="30.125" style="1824" customWidth="1"/>
    <col min="10499" max="10499" width="9.625" style="1824" customWidth="1"/>
    <col min="10500" max="10500" width="8.25" style="1824" customWidth="1"/>
    <col min="10501" max="10501" width="7.375" style="1824" customWidth="1"/>
    <col min="10502" max="10502" width="6.75" style="1824" customWidth="1"/>
    <col min="10503" max="10503" width="5.375" style="1824" customWidth="1"/>
    <col min="10504" max="10504" width="7.125" style="1824" customWidth="1"/>
    <col min="10505" max="10505" width="6.5" style="1824" customWidth="1"/>
    <col min="10506" max="10506" width="5.875" style="1824" customWidth="1"/>
    <col min="10507" max="10752" width="9" style="1824"/>
    <col min="10753" max="10753" width="4.5" style="1824" customWidth="1"/>
    <col min="10754" max="10754" width="30.125" style="1824" customWidth="1"/>
    <col min="10755" max="10755" width="9.625" style="1824" customWidth="1"/>
    <col min="10756" max="10756" width="8.25" style="1824" customWidth="1"/>
    <col min="10757" max="10757" width="7.375" style="1824" customWidth="1"/>
    <col min="10758" max="10758" width="6.75" style="1824" customWidth="1"/>
    <col min="10759" max="10759" width="5.375" style="1824" customWidth="1"/>
    <col min="10760" max="10760" width="7.125" style="1824" customWidth="1"/>
    <col min="10761" max="10761" width="6.5" style="1824" customWidth="1"/>
    <col min="10762" max="10762" width="5.875" style="1824" customWidth="1"/>
    <col min="10763" max="11008" width="9" style="1824"/>
    <col min="11009" max="11009" width="4.5" style="1824" customWidth="1"/>
    <col min="11010" max="11010" width="30.125" style="1824" customWidth="1"/>
    <col min="11011" max="11011" width="9.625" style="1824" customWidth="1"/>
    <col min="11012" max="11012" width="8.25" style="1824" customWidth="1"/>
    <col min="11013" max="11013" width="7.375" style="1824" customWidth="1"/>
    <col min="11014" max="11014" width="6.75" style="1824" customWidth="1"/>
    <col min="11015" max="11015" width="5.375" style="1824" customWidth="1"/>
    <col min="11016" max="11016" width="7.125" style="1824" customWidth="1"/>
    <col min="11017" max="11017" width="6.5" style="1824" customWidth="1"/>
    <col min="11018" max="11018" width="5.875" style="1824" customWidth="1"/>
    <col min="11019" max="11264" width="9" style="1824"/>
    <col min="11265" max="11265" width="4.5" style="1824" customWidth="1"/>
    <col min="11266" max="11266" width="30.125" style="1824" customWidth="1"/>
    <col min="11267" max="11267" width="9.625" style="1824" customWidth="1"/>
    <col min="11268" max="11268" width="8.25" style="1824" customWidth="1"/>
    <col min="11269" max="11269" width="7.375" style="1824" customWidth="1"/>
    <col min="11270" max="11270" width="6.75" style="1824" customWidth="1"/>
    <col min="11271" max="11271" width="5.375" style="1824" customWidth="1"/>
    <col min="11272" max="11272" width="7.125" style="1824" customWidth="1"/>
    <col min="11273" max="11273" width="6.5" style="1824" customWidth="1"/>
    <col min="11274" max="11274" width="5.875" style="1824" customWidth="1"/>
    <col min="11275" max="11520" width="9" style="1824"/>
    <col min="11521" max="11521" width="4.5" style="1824" customWidth="1"/>
    <col min="11522" max="11522" width="30.125" style="1824" customWidth="1"/>
    <col min="11523" max="11523" width="9.625" style="1824" customWidth="1"/>
    <col min="11524" max="11524" width="8.25" style="1824" customWidth="1"/>
    <col min="11525" max="11525" width="7.375" style="1824" customWidth="1"/>
    <col min="11526" max="11526" width="6.75" style="1824" customWidth="1"/>
    <col min="11527" max="11527" width="5.375" style="1824" customWidth="1"/>
    <col min="11528" max="11528" width="7.125" style="1824" customWidth="1"/>
    <col min="11529" max="11529" width="6.5" style="1824" customWidth="1"/>
    <col min="11530" max="11530" width="5.875" style="1824" customWidth="1"/>
    <col min="11531" max="11776" width="9" style="1824"/>
    <col min="11777" max="11777" width="4.5" style="1824" customWidth="1"/>
    <col min="11778" max="11778" width="30.125" style="1824" customWidth="1"/>
    <col min="11779" max="11779" width="9.625" style="1824" customWidth="1"/>
    <col min="11780" max="11780" width="8.25" style="1824" customWidth="1"/>
    <col min="11781" max="11781" width="7.375" style="1824" customWidth="1"/>
    <col min="11782" max="11782" width="6.75" style="1824" customWidth="1"/>
    <col min="11783" max="11783" width="5.375" style="1824" customWidth="1"/>
    <col min="11784" max="11784" width="7.125" style="1824" customWidth="1"/>
    <col min="11785" max="11785" width="6.5" style="1824" customWidth="1"/>
    <col min="11786" max="11786" width="5.875" style="1824" customWidth="1"/>
    <col min="11787" max="12032" width="9" style="1824"/>
    <col min="12033" max="12033" width="4.5" style="1824" customWidth="1"/>
    <col min="12034" max="12034" width="30.125" style="1824" customWidth="1"/>
    <col min="12035" max="12035" width="9.625" style="1824" customWidth="1"/>
    <col min="12036" max="12036" width="8.25" style="1824" customWidth="1"/>
    <col min="12037" max="12037" width="7.375" style="1824" customWidth="1"/>
    <col min="12038" max="12038" width="6.75" style="1824" customWidth="1"/>
    <col min="12039" max="12039" width="5.375" style="1824" customWidth="1"/>
    <col min="12040" max="12040" width="7.125" style="1824" customWidth="1"/>
    <col min="12041" max="12041" width="6.5" style="1824" customWidth="1"/>
    <col min="12042" max="12042" width="5.875" style="1824" customWidth="1"/>
    <col min="12043" max="12288" width="9" style="1824"/>
    <col min="12289" max="12289" width="4.5" style="1824" customWidth="1"/>
    <col min="12290" max="12290" width="30.125" style="1824" customWidth="1"/>
    <col min="12291" max="12291" width="9.625" style="1824" customWidth="1"/>
    <col min="12292" max="12292" width="8.25" style="1824" customWidth="1"/>
    <col min="12293" max="12293" width="7.375" style="1824" customWidth="1"/>
    <col min="12294" max="12294" width="6.75" style="1824" customWidth="1"/>
    <col min="12295" max="12295" width="5.375" style="1824" customWidth="1"/>
    <col min="12296" max="12296" width="7.125" style="1824" customWidth="1"/>
    <col min="12297" max="12297" width="6.5" style="1824" customWidth="1"/>
    <col min="12298" max="12298" width="5.875" style="1824" customWidth="1"/>
    <col min="12299" max="12544" width="9" style="1824"/>
    <col min="12545" max="12545" width="4.5" style="1824" customWidth="1"/>
    <col min="12546" max="12546" width="30.125" style="1824" customWidth="1"/>
    <col min="12547" max="12547" width="9.625" style="1824" customWidth="1"/>
    <col min="12548" max="12548" width="8.25" style="1824" customWidth="1"/>
    <col min="12549" max="12549" width="7.375" style="1824" customWidth="1"/>
    <col min="12550" max="12550" width="6.75" style="1824" customWidth="1"/>
    <col min="12551" max="12551" width="5.375" style="1824" customWidth="1"/>
    <col min="12552" max="12552" width="7.125" style="1824" customWidth="1"/>
    <col min="12553" max="12553" width="6.5" style="1824" customWidth="1"/>
    <col min="12554" max="12554" width="5.875" style="1824" customWidth="1"/>
    <col min="12555" max="12800" width="9" style="1824"/>
    <col min="12801" max="12801" width="4.5" style="1824" customWidth="1"/>
    <col min="12802" max="12802" width="30.125" style="1824" customWidth="1"/>
    <col min="12803" max="12803" width="9.625" style="1824" customWidth="1"/>
    <col min="12804" max="12804" width="8.25" style="1824" customWidth="1"/>
    <col min="12805" max="12805" width="7.375" style="1824" customWidth="1"/>
    <col min="12806" max="12806" width="6.75" style="1824" customWidth="1"/>
    <col min="12807" max="12807" width="5.375" style="1824" customWidth="1"/>
    <col min="12808" max="12808" width="7.125" style="1824" customWidth="1"/>
    <col min="12809" max="12809" width="6.5" style="1824" customWidth="1"/>
    <col min="12810" max="12810" width="5.875" style="1824" customWidth="1"/>
    <col min="12811" max="13056" width="9" style="1824"/>
    <col min="13057" max="13057" width="4.5" style="1824" customWidth="1"/>
    <col min="13058" max="13058" width="30.125" style="1824" customWidth="1"/>
    <col min="13059" max="13059" width="9.625" style="1824" customWidth="1"/>
    <col min="13060" max="13060" width="8.25" style="1824" customWidth="1"/>
    <col min="13061" max="13061" width="7.375" style="1824" customWidth="1"/>
    <col min="13062" max="13062" width="6.75" style="1824" customWidth="1"/>
    <col min="13063" max="13063" width="5.375" style="1824" customWidth="1"/>
    <col min="13064" max="13064" width="7.125" style="1824" customWidth="1"/>
    <col min="13065" max="13065" width="6.5" style="1824" customWidth="1"/>
    <col min="13066" max="13066" width="5.875" style="1824" customWidth="1"/>
    <col min="13067" max="13312" width="9" style="1824"/>
    <col min="13313" max="13313" width="4.5" style="1824" customWidth="1"/>
    <col min="13314" max="13314" width="30.125" style="1824" customWidth="1"/>
    <col min="13315" max="13315" width="9.625" style="1824" customWidth="1"/>
    <col min="13316" max="13316" width="8.25" style="1824" customWidth="1"/>
    <col min="13317" max="13317" width="7.375" style="1824" customWidth="1"/>
    <col min="13318" max="13318" width="6.75" style="1824" customWidth="1"/>
    <col min="13319" max="13319" width="5.375" style="1824" customWidth="1"/>
    <col min="13320" max="13320" width="7.125" style="1824" customWidth="1"/>
    <col min="13321" max="13321" width="6.5" style="1824" customWidth="1"/>
    <col min="13322" max="13322" width="5.875" style="1824" customWidth="1"/>
    <col min="13323" max="13568" width="9" style="1824"/>
    <col min="13569" max="13569" width="4.5" style="1824" customWidth="1"/>
    <col min="13570" max="13570" width="30.125" style="1824" customWidth="1"/>
    <col min="13571" max="13571" width="9.625" style="1824" customWidth="1"/>
    <col min="13572" max="13572" width="8.25" style="1824" customWidth="1"/>
    <col min="13573" max="13573" width="7.375" style="1824" customWidth="1"/>
    <col min="13574" max="13574" width="6.75" style="1824" customWidth="1"/>
    <col min="13575" max="13575" width="5.375" style="1824" customWidth="1"/>
    <col min="13576" max="13576" width="7.125" style="1824" customWidth="1"/>
    <col min="13577" max="13577" width="6.5" style="1824" customWidth="1"/>
    <col min="13578" max="13578" width="5.875" style="1824" customWidth="1"/>
    <col min="13579" max="13824" width="9" style="1824"/>
    <col min="13825" max="13825" width="4.5" style="1824" customWidth="1"/>
    <col min="13826" max="13826" width="30.125" style="1824" customWidth="1"/>
    <col min="13827" max="13827" width="9.625" style="1824" customWidth="1"/>
    <col min="13828" max="13828" width="8.25" style="1824" customWidth="1"/>
    <col min="13829" max="13829" width="7.375" style="1824" customWidth="1"/>
    <col min="13830" max="13830" width="6.75" style="1824" customWidth="1"/>
    <col min="13831" max="13831" width="5.375" style="1824" customWidth="1"/>
    <col min="13832" max="13832" width="7.125" style="1824" customWidth="1"/>
    <col min="13833" max="13833" width="6.5" style="1824" customWidth="1"/>
    <col min="13834" max="13834" width="5.875" style="1824" customWidth="1"/>
    <col min="13835" max="14080" width="9" style="1824"/>
    <col min="14081" max="14081" width="4.5" style="1824" customWidth="1"/>
    <col min="14082" max="14082" width="30.125" style="1824" customWidth="1"/>
    <col min="14083" max="14083" width="9.625" style="1824" customWidth="1"/>
    <col min="14084" max="14084" width="8.25" style="1824" customWidth="1"/>
    <col min="14085" max="14085" width="7.375" style="1824" customWidth="1"/>
    <col min="14086" max="14086" width="6.75" style="1824" customWidth="1"/>
    <col min="14087" max="14087" width="5.375" style="1824" customWidth="1"/>
    <col min="14088" max="14088" width="7.125" style="1824" customWidth="1"/>
    <col min="14089" max="14089" width="6.5" style="1824" customWidth="1"/>
    <col min="14090" max="14090" width="5.875" style="1824" customWidth="1"/>
    <col min="14091" max="14336" width="9" style="1824"/>
    <col min="14337" max="14337" width="4.5" style="1824" customWidth="1"/>
    <col min="14338" max="14338" width="30.125" style="1824" customWidth="1"/>
    <col min="14339" max="14339" width="9.625" style="1824" customWidth="1"/>
    <col min="14340" max="14340" width="8.25" style="1824" customWidth="1"/>
    <col min="14341" max="14341" width="7.375" style="1824" customWidth="1"/>
    <col min="14342" max="14342" width="6.75" style="1824" customWidth="1"/>
    <col min="14343" max="14343" width="5.375" style="1824" customWidth="1"/>
    <col min="14344" max="14344" width="7.125" style="1824" customWidth="1"/>
    <col min="14345" max="14345" width="6.5" style="1824" customWidth="1"/>
    <col min="14346" max="14346" width="5.875" style="1824" customWidth="1"/>
    <col min="14347" max="14592" width="9" style="1824"/>
    <col min="14593" max="14593" width="4.5" style="1824" customWidth="1"/>
    <col min="14594" max="14594" width="30.125" style="1824" customWidth="1"/>
    <col min="14595" max="14595" width="9.625" style="1824" customWidth="1"/>
    <col min="14596" max="14596" width="8.25" style="1824" customWidth="1"/>
    <col min="14597" max="14597" width="7.375" style="1824" customWidth="1"/>
    <col min="14598" max="14598" width="6.75" style="1824" customWidth="1"/>
    <col min="14599" max="14599" width="5.375" style="1824" customWidth="1"/>
    <col min="14600" max="14600" width="7.125" style="1824" customWidth="1"/>
    <col min="14601" max="14601" width="6.5" style="1824" customWidth="1"/>
    <col min="14602" max="14602" width="5.875" style="1824" customWidth="1"/>
    <col min="14603" max="14848" width="9" style="1824"/>
    <col min="14849" max="14849" width="4.5" style="1824" customWidth="1"/>
    <col min="14850" max="14850" width="30.125" style="1824" customWidth="1"/>
    <col min="14851" max="14851" width="9.625" style="1824" customWidth="1"/>
    <col min="14852" max="14852" width="8.25" style="1824" customWidth="1"/>
    <col min="14853" max="14853" width="7.375" style="1824" customWidth="1"/>
    <col min="14854" max="14854" width="6.75" style="1824" customWidth="1"/>
    <col min="14855" max="14855" width="5.375" style="1824" customWidth="1"/>
    <col min="14856" max="14856" width="7.125" style="1824" customWidth="1"/>
    <col min="14857" max="14857" width="6.5" style="1824" customWidth="1"/>
    <col min="14858" max="14858" width="5.875" style="1824" customWidth="1"/>
    <col min="14859" max="15104" width="9" style="1824"/>
    <col min="15105" max="15105" width="4.5" style="1824" customWidth="1"/>
    <col min="15106" max="15106" width="30.125" style="1824" customWidth="1"/>
    <col min="15107" max="15107" width="9.625" style="1824" customWidth="1"/>
    <col min="15108" max="15108" width="8.25" style="1824" customWidth="1"/>
    <col min="15109" max="15109" width="7.375" style="1824" customWidth="1"/>
    <col min="15110" max="15110" width="6.75" style="1824" customWidth="1"/>
    <col min="15111" max="15111" width="5.375" style="1824" customWidth="1"/>
    <col min="15112" max="15112" width="7.125" style="1824" customWidth="1"/>
    <col min="15113" max="15113" width="6.5" style="1824" customWidth="1"/>
    <col min="15114" max="15114" width="5.875" style="1824" customWidth="1"/>
    <col min="15115" max="15360" width="9" style="1824"/>
    <col min="15361" max="15361" width="4.5" style="1824" customWidth="1"/>
    <col min="15362" max="15362" width="30.125" style="1824" customWidth="1"/>
    <col min="15363" max="15363" width="9.625" style="1824" customWidth="1"/>
    <col min="15364" max="15364" width="8.25" style="1824" customWidth="1"/>
    <col min="15365" max="15365" width="7.375" style="1824" customWidth="1"/>
    <col min="15366" max="15366" width="6.75" style="1824" customWidth="1"/>
    <col min="15367" max="15367" width="5.375" style="1824" customWidth="1"/>
    <col min="15368" max="15368" width="7.125" style="1824" customWidth="1"/>
    <col min="15369" max="15369" width="6.5" style="1824" customWidth="1"/>
    <col min="15370" max="15370" width="5.875" style="1824" customWidth="1"/>
    <col min="15371" max="15616" width="9" style="1824"/>
    <col min="15617" max="15617" width="4.5" style="1824" customWidth="1"/>
    <col min="15618" max="15618" width="30.125" style="1824" customWidth="1"/>
    <col min="15619" max="15619" width="9.625" style="1824" customWidth="1"/>
    <col min="15620" max="15620" width="8.25" style="1824" customWidth="1"/>
    <col min="15621" max="15621" width="7.375" style="1824" customWidth="1"/>
    <col min="15622" max="15622" width="6.75" style="1824" customWidth="1"/>
    <col min="15623" max="15623" width="5.375" style="1824" customWidth="1"/>
    <col min="15624" max="15624" width="7.125" style="1824" customWidth="1"/>
    <col min="15625" max="15625" width="6.5" style="1824" customWidth="1"/>
    <col min="15626" max="15626" width="5.875" style="1824" customWidth="1"/>
    <col min="15627" max="15872" width="9" style="1824"/>
    <col min="15873" max="15873" width="4.5" style="1824" customWidth="1"/>
    <col min="15874" max="15874" width="30.125" style="1824" customWidth="1"/>
    <col min="15875" max="15875" width="9.625" style="1824" customWidth="1"/>
    <col min="15876" max="15876" width="8.25" style="1824" customWidth="1"/>
    <col min="15877" max="15877" width="7.375" style="1824" customWidth="1"/>
    <col min="15878" max="15878" width="6.75" style="1824" customWidth="1"/>
    <col min="15879" max="15879" width="5.375" style="1824" customWidth="1"/>
    <col min="15880" max="15880" width="7.125" style="1824" customWidth="1"/>
    <col min="15881" max="15881" width="6.5" style="1824" customWidth="1"/>
    <col min="15882" max="15882" width="5.875" style="1824" customWidth="1"/>
    <col min="15883" max="16128" width="9" style="1824"/>
    <col min="16129" max="16129" width="4.5" style="1824" customWidth="1"/>
    <col min="16130" max="16130" width="30.125" style="1824" customWidth="1"/>
    <col min="16131" max="16131" width="9.625" style="1824" customWidth="1"/>
    <col min="16132" max="16132" width="8.25" style="1824" customWidth="1"/>
    <col min="16133" max="16133" width="7.375" style="1824" customWidth="1"/>
    <col min="16134" max="16134" width="6.75" style="1824" customWidth="1"/>
    <col min="16135" max="16135" width="5.375" style="1824" customWidth="1"/>
    <col min="16136" max="16136" width="7.125" style="1824" customWidth="1"/>
    <col min="16137" max="16137" width="6.5" style="1824" customWidth="1"/>
    <col min="16138" max="16138" width="5.875" style="1824" customWidth="1"/>
    <col min="16139" max="16384" width="9" style="1824"/>
  </cols>
  <sheetData>
    <row r="1" spans="1:13" x14ac:dyDescent="0.25">
      <c r="A1" s="2070" t="s">
        <v>574</v>
      </c>
      <c r="B1" s="2070"/>
      <c r="C1" s="2070"/>
      <c r="D1" s="2070"/>
      <c r="E1" s="2070"/>
      <c r="F1" s="2070"/>
      <c r="G1" s="2070"/>
      <c r="H1" s="2070"/>
      <c r="I1" s="2070"/>
      <c r="J1" s="2070"/>
    </row>
    <row r="2" spans="1:13" ht="39" customHeight="1" x14ac:dyDescent="0.25">
      <c r="A2" s="2071" t="s">
        <v>917</v>
      </c>
      <c r="B2" s="2070"/>
      <c r="C2" s="2070"/>
      <c r="D2" s="2070"/>
      <c r="E2" s="2070"/>
      <c r="F2" s="2070"/>
      <c r="G2" s="2070"/>
      <c r="H2" s="2070"/>
      <c r="I2" s="2070"/>
      <c r="J2" s="2070"/>
    </row>
    <row r="3" spans="1:13" s="1286" customFormat="1" ht="3.75" customHeight="1" x14ac:dyDescent="0.25">
      <c r="A3" s="2071"/>
      <c r="B3" s="2071"/>
      <c r="C3" s="2071"/>
      <c r="D3" s="2071"/>
      <c r="E3" s="2071"/>
      <c r="F3" s="2071"/>
      <c r="G3" s="2071"/>
      <c r="H3" s="2071"/>
      <c r="I3" s="2071"/>
      <c r="J3" s="2071"/>
      <c r="K3" s="1824"/>
      <c r="L3" s="1824"/>
      <c r="M3" s="1824"/>
    </row>
    <row r="4" spans="1:13" ht="15.75" hidden="1" customHeight="1" x14ac:dyDescent="0.25">
      <c r="A4" s="2072" t="s">
        <v>968</v>
      </c>
      <c r="B4" s="2072"/>
      <c r="C4" s="2072"/>
      <c r="D4" s="2072"/>
      <c r="E4" s="2072"/>
      <c r="F4" s="2072"/>
      <c r="G4" s="2072"/>
      <c r="H4" s="2072"/>
      <c r="I4" s="2072"/>
      <c r="J4" s="2072"/>
    </row>
    <row r="5" spans="1:13" ht="18" customHeight="1" x14ac:dyDescent="0.25">
      <c r="A5" s="1825"/>
      <c r="B5" s="1826"/>
      <c r="C5" s="1827"/>
      <c r="D5" s="1828"/>
      <c r="E5" s="1829"/>
      <c r="F5" s="1830"/>
      <c r="G5" s="1830"/>
      <c r="H5" s="1830"/>
      <c r="I5" s="1828"/>
    </row>
    <row r="6" spans="1:13" s="1831" customFormat="1" ht="23.25" customHeight="1" x14ac:dyDescent="0.25">
      <c r="A6" s="2066" t="s">
        <v>14</v>
      </c>
      <c r="B6" s="2066" t="s">
        <v>530</v>
      </c>
      <c r="C6" s="2066" t="s">
        <v>531</v>
      </c>
      <c r="D6" s="2067" t="s">
        <v>918</v>
      </c>
      <c r="E6" s="2067" t="s">
        <v>869</v>
      </c>
      <c r="F6" s="2073" t="s">
        <v>868</v>
      </c>
      <c r="G6" s="2074"/>
      <c r="H6" s="2074"/>
      <c r="I6" s="2074"/>
      <c r="J6" s="2075"/>
      <c r="K6" s="1824"/>
      <c r="L6" s="1824"/>
      <c r="M6" s="1824"/>
    </row>
    <row r="7" spans="1:13" s="1831" customFormat="1" ht="30.75" customHeight="1" x14ac:dyDescent="0.25">
      <c r="A7" s="2066"/>
      <c r="B7" s="2066"/>
      <c r="C7" s="2066"/>
      <c r="D7" s="2068"/>
      <c r="E7" s="2068"/>
      <c r="F7" s="2061" t="s">
        <v>919</v>
      </c>
      <c r="G7" s="2062"/>
      <c r="H7" s="2063" t="s">
        <v>920</v>
      </c>
      <c r="I7" s="2064"/>
      <c r="J7" s="2065"/>
      <c r="K7" s="1824"/>
      <c r="L7" s="1824"/>
      <c r="M7" s="1824"/>
    </row>
    <row r="8" spans="1:13" s="1831" customFormat="1" ht="119.25" customHeight="1" x14ac:dyDescent="0.25">
      <c r="A8" s="2066"/>
      <c r="B8" s="2066"/>
      <c r="C8" s="2066"/>
      <c r="D8" s="2069"/>
      <c r="E8" s="2069"/>
      <c r="F8" s="1822" t="s">
        <v>921</v>
      </c>
      <c r="G8" s="1822" t="s">
        <v>853</v>
      </c>
      <c r="H8" s="1822" t="s">
        <v>922</v>
      </c>
      <c r="I8" s="1822" t="s">
        <v>923</v>
      </c>
      <c r="J8" s="1822" t="s">
        <v>870</v>
      </c>
      <c r="K8" s="1824"/>
      <c r="L8" s="1824"/>
      <c r="M8" s="1824"/>
    </row>
    <row r="9" spans="1:13" s="1838" customFormat="1" ht="22.5" customHeight="1" x14ac:dyDescent="0.25">
      <c r="A9" s="1711">
        <v>1</v>
      </c>
      <c r="B9" s="1832" t="s">
        <v>532</v>
      </c>
      <c r="C9" s="1833" t="s">
        <v>364</v>
      </c>
      <c r="D9" s="1834">
        <f>D10+D15+D16+D19</f>
        <v>158</v>
      </c>
      <c r="E9" s="1834">
        <f>E10+E15+E16+E19</f>
        <v>155</v>
      </c>
      <c r="F9" s="1834">
        <f>F10+F15+F16+F19</f>
        <v>155</v>
      </c>
      <c r="G9" s="1835">
        <f>F9/E9*100</f>
        <v>100</v>
      </c>
      <c r="H9" s="1834">
        <f>H10+H15+H16+H19</f>
        <v>155</v>
      </c>
      <c r="I9" s="1836">
        <f t="shared" ref="I9:I32" si="0">H9/E9*100</f>
        <v>100</v>
      </c>
      <c r="J9" s="1837">
        <f>H9/D9*100-100</f>
        <v>-1.8987341772151893</v>
      </c>
      <c r="K9" s="1824"/>
      <c r="L9" s="1824"/>
      <c r="M9" s="1824"/>
    </row>
    <row r="10" spans="1:13" s="1831" customFormat="1" ht="22.5" customHeight="1" x14ac:dyDescent="0.25">
      <c r="A10" s="983" t="s">
        <v>533</v>
      </c>
      <c r="B10" s="1088" t="s">
        <v>534</v>
      </c>
      <c r="C10" s="1839" t="s">
        <v>534</v>
      </c>
      <c r="D10" s="1840">
        <f>SUM(D11:D14)</f>
        <v>15</v>
      </c>
      <c r="E10" s="1840">
        <f>SUM(E11:E14)</f>
        <v>15</v>
      </c>
      <c r="F10" s="1840">
        <f>SUM(F11:F14)</f>
        <v>15</v>
      </c>
      <c r="G10" s="1841">
        <f t="shared" ref="G10:G32" si="1">F10/E10*100</f>
        <v>100</v>
      </c>
      <c r="H10" s="1840">
        <f>SUM(H11:H14)</f>
        <v>15</v>
      </c>
      <c r="I10" s="1842">
        <f>H10/E10*100</f>
        <v>100</v>
      </c>
      <c r="J10" s="1843">
        <f>H10/D10*100-100</f>
        <v>0</v>
      </c>
      <c r="K10" s="1824"/>
      <c r="L10" s="1824"/>
      <c r="M10" s="1824"/>
    </row>
    <row r="11" spans="1:13" s="1831" customFormat="1" ht="22.5" customHeight="1" x14ac:dyDescent="0.25">
      <c r="A11" s="983"/>
      <c r="B11" s="1088" t="s">
        <v>535</v>
      </c>
      <c r="C11" s="1839" t="s">
        <v>534</v>
      </c>
      <c r="D11" s="1844">
        <v>5</v>
      </c>
      <c r="E11" s="1840">
        <v>5</v>
      </c>
      <c r="F11" s="1840">
        <v>5</v>
      </c>
      <c r="G11" s="1841">
        <f t="shared" si="1"/>
        <v>100</v>
      </c>
      <c r="H11" s="1840">
        <v>5</v>
      </c>
      <c r="I11" s="1842">
        <f t="shared" si="0"/>
        <v>100</v>
      </c>
      <c r="J11" s="1843">
        <f t="shared" ref="J11:J43" si="2">H11/D11*100-100</f>
        <v>0</v>
      </c>
      <c r="K11" s="1824"/>
      <c r="L11" s="1824"/>
      <c r="M11" s="1824"/>
    </row>
    <row r="12" spans="1:13" s="1831" customFormat="1" ht="22.5" customHeight="1" x14ac:dyDescent="0.25">
      <c r="A12" s="983"/>
      <c r="B12" s="1088" t="s">
        <v>871</v>
      </c>
      <c r="C12" s="1839" t="s">
        <v>872</v>
      </c>
      <c r="D12" s="1844">
        <v>6</v>
      </c>
      <c r="E12" s="1840">
        <v>6</v>
      </c>
      <c r="F12" s="1840">
        <v>6</v>
      </c>
      <c r="G12" s="1841"/>
      <c r="H12" s="1840">
        <v>6</v>
      </c>
      <c r="I12" s="1842"/>
      <c r="J12" s="1843"/>
      <c r="K12" s="1824"/>
      <c r="L12" s="1824"/>
      <c r="M12" s="1824"/>
    </row>
    <row r="13" spans="1:13" s="1831" customFormat="1" ht="22.5" customHeight="1" x14ac:dyDescent="0.25">
      <c r="A13" s="983"/>
      <c r="B13" s="1088" t="s">
        <v>873</v>
      </c>
      <c r="C13" s="1839" t="s">
        <v>534</v>
      </c>
      <c r="D13" s="1844">
        <v>3</v>
      </c>
      <c r="E13" s="1840">
        <v>3</v>
      </c>
      <c r="F13" s="1840">
        <v>3</v>
      </c>
      <c r="G13" s="1841">
        <f t="shared" si="1"/>
        <v>100</v>
      </c>
      <c r="H13" s="1840">
        <v>3</v>
      </c>
      <c r="I13" s="1842">
        <f t="shared" si="0"/>
        <v>100</v>
      </c>
      <c r="J13" s="1843">
        <f t="shared" si="2"/>
        <v>0</v>
      </c>
      <c r="K13" s="1824"/>
      <c r="L13" s="1824"/>
      <c r="M13" s="1824"/>
    </row>
    <row r="14" spans="1:13" s="1831" customFormat="1" ht="22.5" customHeight="1" x14ac:dyDescent="0.25">
      <c r="A14" s="983"/>
      <c r="B14" s="1088" t="s">
        <v>536</v>
      </c>
      <c r="C14" s="1839" t="s">
        <v>534</v>
      </c>
      <c r="D14" s="1844">
        <v>1</v>
      </c>
      <c r="E14" s="1840">
        <v>1</v>
      </c>
      <c r="F14" s="1840">
        <v>1</v>
      </c>
      <c r="G14" s="1841">
        <f t="shared" si="1"/>
        <v>100</v>
      </c>
      <c r="H14" s="1840">
        <v>1</v>
      </c>
      <c r="I14" s="1842">
        <f t="shared" si="0"/>
        <v>100</v>
      </c>
      <c r="J14" s="1843">
        <f t="shared" si="2"/>
        <v>0</v>
      </c>
      <c r="K14" s="1824"/>
      <c r="L14" s="1824"/>
      <c r="M14" s="1824"/>
    </row>
    <row r="15" spans="1:13" s="1831" customFormat="1" ht="22.5" customHeight="1" x14ac:dyDescent="0.25">
      <c r="A15" s="983" t="s">
        <v>537</v>
      </c>
      <c r="B15" s="1088" t="s">
        <v>538</v>
      </c>
      <c r="C15" s="1839" t="s">
        <v>374</v>
      </c>
      <c r="D15" s="1844">
        <v>9</v>
      </c>
      <c r="E15" s="1840">
        <v>9</v>
      </c>
      <c r="F15" s="1840">
        <v>9</v>
      </c>
      <c r="G15" s="1841">
        <f t="shared" si="1"/>
        <v>100</v>
      </c>
      <c r="H15" s="1840">
        <f t="shared" ref="H15:H20" si="3">F15</f>
        <v>9</v>
      </c>
      <c r="I15" s="1842">
        <f t="shared" si="0"/>
        <v>100</v>
      </c>
      <c r="J15" s="1843">
        <f t="shared" si="2"/>
        <v>0</v>
      </c>
      <c r="K15" s="1824"/>
      <c r="L15" s="1824"/>
      <c r="M15" s="1824"/>
    </row>
    <row r="16" spans="1:13" s="1831" customFormat="1" ht="22.5" customHeight="1" x14ac:dyDescent="0.25">
      <c r="A16" s="983" t="s">
        <v>539</v>
      </c>
      <c r="B16" s="1088" t="s">
        <v>540</v>
      </c>
      <c r="C16" s="1839" t="s">
        <v>541</v>
      </c>
      <c r="D16" s="1840">
        <f>D17+D18</f>
        <v>132</v>
      </c>
      <c r="E16" s="1840">
        <f>E17+E18</f>
        <v>129</v>
      </c>
      <c r="F16" s="1840">
        <f>F17+F18</f>
        <v>129</v>
      </c>
      <c r="G16" s="1841">
        <f t="shared" si="1"/>
        <v>100</v>
      </c>
      <c r="H16" s="1840">
        <f>F16</f>
        <v>129</v>
      </c>
      <c r="I16" s="1842">
        <f t="shared" si="0"/>
        <v>100</v>
      </c>
      <c r="J16" s="1843">
        <f t="shared" si="2"/>
        <v>-2.2727272727272663</v>
      </c>
      <c r="K16" s="1824"/>
      <c r="L16" s="1824"/>
      <c r="M16" s="1824"/>
    </row>
    <row r="17" spans="1:13" s="1831" customFormat="1" ht="22.5" customHeight="1" x14ac:dyDescent="0.25">
      <c r="A17" s="983"/>
      <c r="B17" s="1088" t="s">
        <v>542</v>
      </c>
      <c r="C17" s="1839" t="s">
        <v>541</v>
      </c>
      <c r="D17" s="1844">
        <v>12</v>
      </c>
      <c r="E17" s="1845">
        <v>14</v>
      </c>
      <c r="F17" s="1845">
        <v>14</v>
      </c>
      <c r="G17" s="1841">
        <f t="shared" si="1"/>
        <v>100</v>
      </c>
      <c r="H17" s="1845">
        <f t="shared" si="3"/>
        <v>14</v>
      </c>
      <c r="I17" s="1842">
        <f t="shared" si="0"/>
        <v>100</v>
      </c>
      <c r="J17" s="1843">
        <f t="shared" si="2"/>
        <v>16.666666666666671</v>
      </c>
      <c r="K17" s="1824"/>
      <c r="L17" s="1824"/>
      <c r="M17" s="1824"/>
    </row>
    <row r="18" spans="1:13" s="1831" customFormat="1" ht="22.5" customHeight="1" x14ac:dyDescent="0.25">
      <c r="A18" s="983"/>
      <c r="B18" s="1088" t="s">
        <v>543</v>
      </c>
      <c r="C18" s="1839" t="s">
        <v>541</v>
      </c>
      <c r="D18" s="1844">
        <v>120</v>
      </c>
      <c r="E18" s="1845">
        <v>115</v>
      </c>
      <c r="F18" s="1845">
        <v>115</v>
      </c>
      <c r="G18" s="1841">
        <f>F18/E18*100</f>
        <v>100</v>
      </c>
      <c r="H18" s="1845">
        <f t="shared" si="3"/>
        <v>115</v>
      </c>
      <c r="I18" s="1842">
        <f>H18/E18*100</f>
        <v>100</v>
      </c>
      <c r="J18" s="1843">
        <f t="shared" si="2"/>
        <v>-4.1666666666666572</v>
      </c>
      <c r="K18" s="1824"/>
      <c r="L18" s="1824"/>
      <c r="M18" s="1824"/>
    </row>
    <row r="19" spans="1:13" s="1831" customFormat="1" ht="22.5" customHeight="1" x14ac:dyDescent="0.25">
      <c r="A19" s="983" t="s">
        <v>544</v>
      </c>
      <c r="B19" s="1088" t="s">
        <v>545</v>
      </c>
      <c r="C19" s="1839" t="s">
        <v>541</v>
      </c>
      <c r="D19" s="1844">
        <v>2</v>
      </c>
      <c r="E19" s="1840">
        <v>2</v>
      </c>
      <c r="F19" s="1840">
        <v>2</v>
      </c>
      <c r="G19" s="1841">
        <f t="shared" si="1"/>
        <v>100</v>
      </c>
      <c r="H19" s="1840">
        <f t="shared" si="3"/>
        <v>2</v>
      </c>
      <c r="I19" s="1842">
        <f t="shared" si="0"/>
        <v>100</v>
      </c>
      <c r="J19" s="1843">
        <f t="shared" si="2"/>
        <v>0</v>
      </c>
      <c r="K19" s="1824"/>
      <c r="L19" s="1824"/>
      <c r="M19" s="1824"/>
    </row>
    <row r="20" spans="1:13" s="1831" customFormat="1" ht="22.5" customHeight="1" x14ac:dyDescent="0.25">
      <c r="A20" s="983">
        <v>2</v>
      </c>
      <c r="B20" s="1088" t="s">
        <v>924</v>
      </c>
      <c r="C20" s="1839" t="s">
        <v>546</v>
      </c>
      <c r="D20" s="1844">
        <v>130</v>
      </c>
      <c r="E20" s="1840">
        <v>130</v>
      </c>
      <c r="F20" s="1840">
        <v>130</v>
      </c>
      <c r="G20" s="1841">
        <f t="shared" si="1"/>
        <v>100</v>
      </c>
      <c r="H20" s="1840">
        <f t="shared" si="3"/>
        <v>130</v>
      </c>
      <c r="I20" s="1842">
        <f t="shared" si="0"/>
        <v>100</v>
      </c>
      <c r="J20" s="1843">
        <f t="shared" si="2"/>
        <v>0</v>
      </c>
      <c r="K20" s="1824"/>
      <c r="L20" s="1824"/>
      <c r="M20" s="1824"/>
    </row>
    <row r="21" spans="1:13" s="1831" customFormat="1" ht="22.5" customHeight="1" x14ac:dyDescent="0.25">
      <c r="A21" s="983">
        <v>3</v>
      </c>
      <c r="B21" s="1088" t="s">
        <v>547</v>
      </c>
      <c r="C21" s="1839" t="s">
        <v>548</v>
      </c>
      <c r="D21" s="1844">
        <v>8.3000000000000007</v>
      </c>
      <c r="E21" s="1841">
        <v>8.5</v>
      </c>
      <c r="F21" s="1841">
        <f t="shared" ref="F21:F32" si="4">E21</f>
        <v>8.5</v>
      </c>
      <c r="G21" s="1841">
        <f t="shared" si="1"/>
        <v>100</v>
      </c>
      <c r="H21" s="1841">
        <f>E21</f>
        <v>8.5</v>
      </c>
      <c r="I21" s="1842">
        <f t="shared" si="0"/>
        <v>100</v>
      </c>
      <c r="J21" s="1843">
        <f t="shared" si="2"/>
        <v>2.4096385542168548</v>
      </c>
      <c r="K21" s="1824"/>
      <c r="L21" s="1824"/>
      <c r="M21" s="1824"/>
    </row>
    <row r="22" spans="1:13" s="1831" customFormat="1" ht="22.5" customHeight="1" x14ac:dyDescent="0.25">
      <c r="A22" s="983">
        <v>4</v>
      </c>
      <c r="B22" s="1088" t="s">
        <v>116</v>
      </c>
      <c r="C22" s="1839" t="s">
        <v>549</v>
      </c>
      <c r="D22" s="1840">
        <f>D23+D28</f>
        <v>3305</v>
      </c>
      <c r="E22" s="1840">
        <f>E23+E28</f>
        <v>3260</v>
      </c>
      <c r="F22" s="1840">
        <f>F23+F28</f>
        <v>3245</v>
      </c>
      <c r="G22" s="1841">
        <f t="shared" si="1"/>
        <v>99.539877300613497</v>
      </c>
      <c r="H22" s="1840">
        <f>H23+H28</f>
        <v>3245</v>
      </c>
      <c r="I22" s="1842">
        <f t="shared" si="0"/>
        <v>99.539877300613497</v>
      </c>
      <c r="J22" s="1843">
        <f t="shared" si="2"/>
        <v>-1.8154311649016535</v>
      </c>
      <c r="K22" s="1824"/>
      <c r="L22" s="1824"/>
      <c r="M22" s="1824"/>
    </row>
    <row r="23" spans="1:13" s="1831" customFormat="1" ht="22.5" customHeight="1" x14ac:dyDescent="0.25">
      <c r="A23" s="983" t="s">
        <v>550</v>
      </c>
      <c r="B23" s="1088" t="s">
        <v>551</v>
      </c>
      <c r="C23" s="1839" t="s">
        <v>549</v>
      </c>
      <c r="D23" s="297">
        <v>2570</v>
      </c>
      <c r="E23" s="1840">
        <f>E24+E25+E26+E27</f>
        <v>2570</v>
      </c>
      <c r="F23" s="1840">
        <f t="shared" si="4"/>
        <v>2570</v>
      </c>
      <c r="G23" s="1841">
        <f>F23/E23*100</f>
        <v>100</v>
      </c>
      <c r="H23" s="1840">
        <f>SUM(H24:H27)</f>
        <v>2570</v>
      </c>
      <c r="I23" s="1842">
        <f t="shared" si="0"/>
        <v>100</v>
      </c>
      <c r="J23" s="1843">
        <f t="shared" si="2"/>
        <v>0</v>
      </c>
      <c r="K23" s="1824"/>
      <c r="L23" s="1824"/>
      <c r="M23" s="1824"/>
    </row>
    <row r="24" spans="1:13" s="1831" customFormat="1" ht="22.5" customHeight="1" x14ac:dyDescent="0.25">
      <c r="A24" s="983"/>
      <c r="B24" s="1088" t="s">
        <v>552</v>
      </c>
      <c r="C24" s="1839" t="s">
        <v>549</v>
      </c>
      <c r="D24" s="297">
        <v>1280</v>
      </c>
      <c r="E24" s="1840">
        <v>1250</v>
      </c>
      <c r="F24" s="1840">
        <f t="shared" si="4"/>
        <v>1250</v>
      </c>
      <c r="G24" s="1841">
        <f t="shared" si="1"/>
        <v>100</v>
      </c>
      <c r="H24" s="1840">
        <f>F24</f>
        <v>1250</v>
      </c>
      <c r="I24" s="1842">
        <f t="shared" si="0"/>
        <v>100</v>
      </c>
      <c r="J24" s="1843">
        <f t="shared" si="2"/>
        <v>-2.34375</v>
      </c>
      <c r="K24" s="1824"/>
      <c r="L24" s="1824"/>
      <c r="M24" s="1824"/>
    </row>
    <row r="25" spans="1:13" s="1831" customFormat="1" ht="22.5" customHeight="1" x14ac:dyDescent="0.25">
      <c r="A25" s="983"/>
      <c r="B25" s="1088" t="s">
        <v>553</v>
      </c>
      <c r="C25" s="1839" t="s">
        <v>549</v>
      </c>
      <c r="D25" s="1844">
        <v>100</v>
      </c>
      <c r="E25" s="1840">
        <v>100</v>
      </c>
      <c r="F25" s="1840">
        <f t="shared" si="4"/>
        <v>100</v>
      </c>
      <c r="G25" s="1841">
        <f t="shared" si="1"/>
        <v>100</v>
      </c>
      <c r="H25" s="1840">
        <f t="shared" ref="H25:H31" si="5">F25</f>
        <v>100</v>
      </c>
      <c r="I25" s="1842">
        <f t="shared" si="0"/>
        <v>100</v>
      </c>
      <c r="J25" s="1843">
        <f t="shared" si="2"/>
        <v>0</v>
      </c>
      <c r="K25" s="1824"/>
      <c r="L25" s="1824"/>
      <c r="M25" s="1824"/>
    </row>
    <row r="26" spans="1:13" s="1831" customFormat="1" ht="22.5" customHeight="1" x14ac:dyDescent="0.25">
      <c r="A26" s="983"/>
      <c r="B26" s="1088" t="s">
        <v>874</v>
      </c>
      <c r="C26" s="1839" t="s">
        <v>549</v>
      </c>
      <c r="D26" s="297">
        <v>1000</v>
      </c>
      <c r="E26" s="1840">
        <v>1030</v>
      </c>
      <c r="F26" s="1840">
        <f t="shared" si="4"/>
        <v>1030</v>
      </c>
      <c r="G26" s="1841">
        <f t="shared" si="1"/>
        <v>100</v>
      </c>
      <c r="H26" s="1840">
        <f t="shared" si="5"/>
        <v>1030</v>
      </c>
      <c r="I26" s="1842">
        <f t="shared" si="0"/>
        <v>100</v>
      </c>
      <c r="J26" s="1843">
        <f t="shared" si="2"/>
        <v>3</v>
      </c>
      <c r="K26" s="1824"/>
      <c r="L26" s="1824"/>
      <c r="M26" s="1824"/>
    </row>
    <row r="27" spans="1:13" s="1831" customFormat="1" ht="22.5" customHeight="1" x14ac:dyDescent="0.25">
      <c r="A27" s="983"/>
      <c r="B27" s="1088" t="s">
        <v>849</v>
      </c>
      <c r="C27" s="1839" t="s">
        <v>549</v>
      </c>
      <c r="D27" s="1844">
        <v>190</v>
      </c>
      <c r="E27" s="1840">
        <v>190</v>
      </c>
      <c r="F27" s="1840">
        <f t="shared" si="4"/>
        <v>190</v>
      </c>
      <c r="G27" s="1841">
        <f t="shared" si="1"/>
        <v>100</v>
      </c>
      <c r="H27" s="1840">
        <f t="shared" si="5"/>
        <v>190</v>
      </c>
      <c r="I27" s="1842">
        <f t="shared" si="0"/>
        <v>100</v>
      </c>
      <c r="J27" s="1843">
        <f t="shared" si="2"/>
        <v>0</v>
      </c>
      <c r="K27" s="1824"/>
      <c r="L27" s="1824"/>
      <c r="M27" s="1824"/>
    </row>
    <row r="28" spans="1:13" s="1831" customFormat="1" ht="22.5" customHeight="1" x14ac:dyDescent="0.25">
      <c r="A28" s="983" t="s">
        <v>554</v>
      </c>
      <c r="B28" s="1088" t="s">
        <v>555</v>
      </c>
      <c r="C28" s="1839" t="s">
        <v>549</v>
      </c>
      <c r="D28" s="1844">
        <v>735</v>
      </c>
      <c r="E28" s="1846">
        <f>E29+E30+E31</f>
        <v>690</v>
      </c>
      <c r="F28" s="1846">
        <f>F29+F30+F31</f>
        <v>675</v>
      </c>
      <c r="G28" s="1841">
        <f t="shared" si="1"/>
        <v>97.826086956521735</v>
      </c>
      <c r="H28" s="1840">
        <f t="shared" si="5"/>
        <v>675</v>
      </c>
      <c r="I28" s="1842">
        <f t="shared" si="0"/>
        <v>97.826086956521735</v>
      </c>
      <c r="J28" s="1843">
        <f t="shared" si="2"/>
        <v>-8.1632653061224403</v>
      </c>
      <c r="K28" s="1824"/>
      <c r="L28" s="1824"/>
      <c r="M28" s="1824"/>
    </row>
    <row r="29" spans="1:13" s="1831" customFormat="1" ht="22.5" customHeight="1" x14ac:dyDescent="0.25">
      <c r="A29" s="983"/>
      <c r="B29" s="1088" t="s">
        <v>556</v>
      </c>
      <c r="C29" s="1839" t="s">
        <v>549</v>
      </c>
      <c r="D29" s="1844">
        <v>60</v>
      </c>
      <c r="E29" s="1840">
        <v>70</v>
      </c>
      <c r="F29" s="1840">
        <f>E29</f>
        <v>70</v>
      </c>
      <c r="G29" s="1841">
        <f t="shared" si="1"/>
        <v>100</v>
      </c>
      <c r="H29" s="1840">
        <f t="shared" si="5"/>
        <v>70</v>
      </c>
      <c r="I29" s="1842">
        <f t="shared" si="0"/>
        <v>100</v>
      </c>
      <c r="J29" s="1843">
        <f t="shared" si="2"/>
        <v>16.666666666666671</v>
      </c>
      <c r="K29" s="1824"/>
      <c r="L29" s="1824"/>
      <c r="M29" s="1824"/>
    </row>
    <row r="30" spans="1:13" s="1831" customFormat="1" ht="22.5" customHeight="1" x14ac:dyDescent="0.25">
      <c r="A30" s="983"/>
      <c r="B30" s="1088" t="s">
        <v>557</v>
      </c>
      <c r="C30" s="1839" t="s">
        <v>549</v>
      </c>
      <c r="D30" s="1844">
        <v>645</v>
      </c>
      <c r="E30" s="1840">
        <v>590</v>
      </c>
      <c r="F30" s="1845">
        <v>575</v>
      </c>
      <c r="G30" s="1847">
        <f t="shared" si="1"/>
        <v>97.457627118644069</v>
      </c>
      <c r="H30" s="1845">
        <f t="shared" si="5"/>
        <v>575</v>
      </c>
      <c r="I30" s="1848">
        <f t="shared" si="0"/>
        <v>97.457627118644069</v>
      </c>
      <c r="J30" s="1849">
        <f t="shared" si="2"/>
        <v>-10.852713178294564</v>
      </c>
      <c r="K30" s="1824"/>
      <c r="L30" s="1824"/>
      <c r="M30" s="1824"/>
    </row>
    <row r="31" spans="1:13" s="1831" customFormat="1" ht="22.5" customHeight="1" x14ac:dyDescent="0.25">
      <c r="A31" s="983"/>
      <c r="B31" s="1088" t="s">
        <v>558</v>
      </c>
      <c r="C31" s="1839" t="s">
        <v>549</v>
      </c>
      <c r="D31" s="1844">
        <v>30</v>
      </c>
      <c r="E31" s="1840">
        <v>30</v>
      </c>
      <c r="F31" s="1840">
        <v>30</v>
      </c>
      <c r="G31" s="1841">
        <f t="shared" si="1"/>
        <v>100</v>
      </c>
      <c r="H31" s="1840">
        <f t="shared" si="5"/>
        <v>30</v>
      </c>
      <c r="I31" s="1842">
        <f t="shared" si="0"/>
        <v>100</v>
      </c>
      <c r="J31" s="1843">
        <f t="shared" si="2"/>
        <v>0</v>
      </c>
      <c r="K31" s="1824"/>
      <c r="L31" s="1824"/>
      <c r="M31" s="1824"/>
    </row>
    <row r="32" spans="1:13" s="1831" customFormat="1" ht="22.5" customHeight="1" x14ac:dyDescent="0.25">
      <c r="A32" s="983">
        <v>5</v>
      </c>
      <c r="B32" s="1088" t="s">
        <v>559</v>
      </c>
      <c r="C32" s="1839" t="s">
        <v>549</v>
      </c>
      <c r="D32" s="1844">
        <v>32.700000000000003</v>
      </c>
      <c r="E32" s="1841">
        <v>34.200000000000003</v>
      </c>
      <c r="F32" s="1841">
        <f t="shared" si="4"/>
        <v>34.200000000000003</v>
      </c>
      <c r="G32" s="1841">
        <f t="shared" si="1"/>
        <v>100</v>
      </c>
      <c r="H32" s="1841">
        <f>F32</f>
        <v>34.200000000000003</v>
      </c>
      <c r="I32" s="1842">
        <f t="shared" si="0"/>
        <v>100</v>
      </c>
      <c r="J32" s="1843">
        <f t="shared" si="2"/>
        <v>4.5871559633027488</v>
      </c>
      <c r="K32" s="1824"/>
      <c r="L32" s="1824"/>
      <c r="M32" s="1824"/>
    </row>
    <row r="33" spans="1:13" s="1831" customFormat="1" ht="22.5" customHeight="1" x14ac:dyDescent="0.25">
      <c r="A33" s="983">
        <v>6</v>
      </c>
      <c r="B33" s="1088" t="s">
        <v>560</v>
      </c>
      <c r="C33" s="1839" t="s">
        <v>561</v>
      </c>
      <c r="D33" s="1850">
        <v>0.2</v>
      </c>
      <c r="E33" s="1841">
        <v>0.2</v>
      </c>
      <c r="F33" s="2058" t="s">
        <v>875</v>
      </c>
      <c r="G33" s="2059"/>
      <c r="H33" s="2059"/>
      <c r="I33" s="2060"/>
      <c r="J33" s="1843"/>
      <c r="K33" s="1824"/>
      <c r="L33" s="1824"/>
      <c r="M33" s="1824"/>
    </row>
    <row r="34" spans="1:13" s="1831" customFormat="1" ht="32.25" customHeight="1" x14ac:dyDescent="0.25">
      <c r="A34" s="983">
        <v>7</v>
      </c>
      <c r="B34" s="1088" t="s">
        <v>850</v>
      </c>
      <c r="C34" s="1839" t="s">
        <v>0</v>
      </c>
      <c r="D34" s="1851">
        <v>13.5</v>
      </c>
      <c r="E34" s="1852">
        <v>13</v>
      </c>
      <c r="F34" s="1841">
        <f>E34</f>
        <v>13</v>
      </c>
      <c r="G34" s="1853">
        <f>F34/E34*100</f>
        <v>100</v>
      </c>
      <c r="H34" s="1841">
        <f>F34</f>
        <v>13</v>
      </c>
      <c r="I34" s="1842">
        <f>H34/E34*100</f>
        <v>100</v>
      </c>
      <c r="J34" s="1843">
        <f t="shared" si="2"/>
        <v>-3.7037037037037095</v>
      </c>
      <c r="K34" s="1824"/>
      <c r="L34" s="1824"/>
      <c r="M34" s="1824"/>
    </row>
    <row r="35" spans="1:13" s="1831" customFormat="1" ht="34.5" customHeight="1" x14ac:dyDescent="0.25">
      <c r="A35" s="983"/>
      <c r="B35" s="1854" t="s">
        <v>851</v>
      </c>
      <c r="C35" s="1839" t="s">
        <v>0</v>
      </c>
      <c r="D35" s="1855">
        <v>24</v>
      </c>
      <c r="E35" s="1852">
        <v>24</v>
      </c>
      <c r="F35" s="1856">
        <v>24</v>
      </c>
      <c r="G35" s="1853">
        <f>F35/E35*100</f>
        <v>100</v>
      </c>
      <c r="H35" s="1856">
        <f>F35</f>
        <v>24</v>
      </c>
      <c r="I35" s="1842">
        <f>H35/E35*100</f>
        <v>100</v>
      </c>
      <c r="J35" s="1843">
        <f t="shared" si="2"/>
        <v>0</v>
      </c>
      <c r="K35" s="1824"/>
      <c r="L35" s="1824"/>
      <c r="M35" s="1824"/>
    </row>
    <row r="36" spans="1:13" s="1831" customFormat="1" ht="22.5" customHeight="1" x14ac:dyDescent="0.25">
      <c r="A36" s="983">
        <v>8</v>
      </c>
      <c r="B36" s="1088" t="s">
        <v>562</v>
      </c>
      <c r="C36" s="1839" t="s">
        <v>0</v>
      </c>
      <c r="D36" s="1904">
        <f>'BC TH 9T (PL 2)'!G68</f>
        <v>58.9</v>
      </c>
      <c r="E36" s="1857" t="s">
        <v>614</v>
      </c>
      <c r="F36" s="1853">
        <v>80.400000000000006</v>
      </c>
      <c r="G36" s="1853">
        <f>F36/95*100</f>
        <v>84.631578947368425</v>
      </c>
      <c r="H36" s="1903">
        <f>'BC TH 9T (PL 2)'!E68</f>
        <v>68.754398311048561</v>
      </c>
      <c r="I36" s="1842">
        <f>H36/95*100</f>
        <v>72.373050853735336</v>
      </c>
      <c r="J36" s="1843">
        <f t="shared" si="2"/>
        <v>16.730727183444088</v>
      </c>
      <c r="K36" s="1824"/>
      <c r="L36" s="1824"/>
      <c r="M36" s="1824"/>
    </row>
    <row r="37" spans="1:13" s="1831" customFormat="1" ht="22.5" customHeight="1" x14ac:dyDescent="0.25">
      <c r="A37" s="983">
        <v>9</v>
      </c>
      <c r="B37" s="1088" t="s">
        <v>564</v>
      </c>
      <c r="C37" s="1839" t="s">
        <v>561</v>
      </c>
      <c r="D37" s="1930">
        <v>3.9</v>
      </c>
      <c r="E37" s="1857" t="s">
        <v>565</v>
      </c>
      <c r="F37" s="1858"/>
      <c r="G37" s="2015"/>
      <c r="H37" s="2016">
        <f>'BVSK tre em '!O14</f>
        <v>3.1645569620253164</v>
      </c>
      <c r="I37" s="1842">
        <f>H37/8*100</f>
        <v>39.556962025316459</v>
      </c>
      <c r="J37" s="1843">
        <f t="shared" si="2"/>
        <v>-18.857513794222655</v>
      </c>
      <c r="K37" s="1824"/>
      <c r="L37" s="1824"/>
      <c r="M37" s="1824"/>
    </row>
    <row r="38" spans="1:13" s="1831" customFormat="1" ht="22.5" customHeight="1" x14ac:dyDescent="0.25">
      <c r="A38" s="983">
        <v>10</v>
      </c>
      <c r="B38" s="1088" t="s">
        <v>566</v>
      </c>
      <c r="C38" s="1839" t="s">
        <v>561</v>
      </c>
      <c r="D38" s="1931">
        <v>5.0999999999999996</v>
      </c>
      <c r="E38" s="1857" t="s">
        <v>814</v>
      </c>
      <c r="F38" s="1858"/>
      <c r="G38" s="2015"/>
      <c r="H38" s="2016">
        <f>'BVSK tre em '!Q14</f>
        <v>4.3816942551119773</v>
      </c>
      <c r="I38" s="1842">
        <f>H38/10*100</f>
        <v>43.816942551119773</v>
      </c>
      <c r="J38" s="1843">
        <f t="shared" si="2"/>
        <v>-14.08442637035337</v>
      </c>
      <c r="K38" s="1824"/>
      <c r="L38" s="1824"/>
      <c r="M38" s="1824"/>
    </row>
    <row r="39" spans="1:13" s="1831" customFormat="1" ht="22.5" customHeight="1" x14ac:dyDescent="0.25">
      <c r="A39" s="983">
        <v>11</v>
      </c>
      <c r="B39" s="1088" t="s">
        <v>568</v>
      </c>
      <c r="C39" s="1839"/>
      <c r="D39" s="1844"/>
      <c r="E39" s="1857"/>
      <c r="F39" s="1703"/>
      <c r="G39" s="1703"/>
      <c r="H39" s="1842"/>
      <c r="I39" s="1859"/>
      <c r="J39" s="1843"/>
      <c r="K39" s="1824"/>
      <c r="L39" s="1824"/>
      <c r="M39" s="1824"/>
    </row>
    <row r="40" spans="1:13" s="1831" customFormat="1" ht="22.5" customHeight="1" x14ac:dyDescent="0.25">
      <c r="A40" s="983"/>
      <c r="B40" s="1088" t="s">
        <v>569</v>
      </c>
      <c r="C40" s="1839" t="s">
        <v>0</v>
      </c>
      <c r="D40" s="1904">
        <f>'BC TH 9T (PL 2)'!G188</f>
        <v>95.807005494505489</v>
      </c>
      <c r="E40" s="1041">
        <v>100</v>
      </c>
      <c r="F40" s="1842"/>
      <c r="G40" s="1842"/>
      <c r="H40" s="1900">
        <f>'Dieu tri '!C49</f>
        <v>93.558974358974353</v>
      </c>
      <c r="I40" s="1842">
        <f>H40/E40*100</f>
        <v>93.558974358974353</v>
      </c>
      <c r="J40" s="1843">
        <f t="shared" si="2"/>
        <v>-2.3464162395306971</v>
      </c>
      <c r="K40" s="1824"/>
      <c r="L40" s="1824"/>
      <c r="M40" s="1824"/>
    </row>
    <row r="41" spans="1:13" s="1831" customFormat="1" ht="22.5" customHeight="1" x14ac:dyDescent="0.25">
      <c r="A41" s="983"/>
      <c r="B41" s="1088" t="s">
        <v>570</v>
      </c>
      <c r="C41" s="1839" t="s">
        <v>0</v>
      </c>
      <c r="D41" s="1904">
        <f>'BC TH 9T (PL 2)'!G189</f>
        <v>94.749816849816852</v>
      </c>
      <c r="E41" s="1041">
        <v>95</v>
      </c>
      <c r="F41" s="1842"/>
      <c r="G41" s="1842"/>
      <c r="H41" s="1900">
        <f>'Dieu tri '!C50</f>
        <v>95.320246096945127</v>
      </c>
      <c r="I41" s="1842">
        <f>H41/E41*100</f>
        <v>100.33710115467909</v>
      </c>
      <c r="J41" s="1843">
        <f t="shared" si="2"/>
        <v>0.60203730845455539</v>
      </c>
      <c r="K41" s="1824"/>
      <c r="L41" s="1824"/>
      <c r="M41" s="1824"/>
    </row>
    <row r="42" spans="1:13" s="1831" customFormat="1" ht="22.5" customHeight="1" x14ac:dyDescent="0.25">
      <c r="A42" s="983">
        <v>12</v>
      </c>
      <c r="B42" s="1088" t="s">
        <v>571</v>
      </c>
      <c r="C42" s="1860" t="s">
        <v>852</v>
      </c>
      <c r="D42" s="1906">
        <f>'BC TH 9T (PL 2)'!G152</f>
        <v>1026417</v>
      </c>
      <c r="E42" s="1861">
        <v>1465000</v>
      </c>
      <c r="F42" s="1902">
        <f>H42-828092</f>
        <v>94320</v>
      </c>
      <c r="G42" s="1842">
        <f>F42/E42*100</f>
        <v>6.4382252559726965</v>
      </c>
      <c r="H42" s="1901">
        <f>'Dieu tri '!C10</f>
        <v>922412</v>
      </c>
      <c r="I42" s="1842">
        <f>H42/E42*100</f>
        <v>62.963276450511941</v>
      </c>
      <c r="J42" s="1843">
        <f t="shared" si="2"/>
        <v>-10.132821260754639</v>
      </c>
      <c r="K42" s="1824"/>
      <c r="L42" s="1824"/>
      <c r="M42" s="1824"/>
    </row>
    <row r="43" spans="1:13" s="1831" customFormat="1" ht="38.25" customHeight="1" x14ac:dyDescent="0.25">
      <c r="A43" s="983">
        <v>13</v>
      </c>
      <c r="B43" s="1088" t="s">
        <v>572</v>
      </c>
      <c r="C43" s="1860" t="s">
        <v>363</v>
      </c>
      <c r="D43" s="1862">
        <v>114</v>
      </c>
      <c r="E43" s="1840">
        <v>121</v>
      </c>
      <c r="F43" s="1863">
        <v>114</v>
      </c>
      <c r="G43" s="1842">
        <f>F43/E43*100</f>
        <v>94.214876033057848</v>
      </c>
      <c r="H43" s="1317">
        <v>114</v>
      </c>
      <c r="I43" s="1842">
        <f>H43/E43*100</f>
        <v>94.214876033057848</v>
      </c>
      <c r="J43" s="1843">
        <f t="shared" si="2"/>
        <v>0</v>
      </c>
      <c r="K43" s="1824"/>
      <c r="L43" s="1824"/>
      <c r="M43" s="1824"/>
    </row>
    <row r="44" spans="1:13" ht="33.75" customHeight="1" x14ac:dyDescent="0.25">
      <c r="A44" s="1863">
        <v>14</v>
      </c>
      <c r="B44" s="1864" t="s">
        <v>779</v>
      </c>
      <c r="C44" s="1860" t="s">
        <v>0</v>
      </c>
      <c r="D44" s="1865" t="s">
        <v>875</v>
      </c>
      <c r="E44" s="1842">
        <v>98</v>
      </c>
      <c r="F44" s="1703"/>
      <c r="G44" s="1842"/>
      <c r="H44" s="1865" t="s">
        <v>875</v>
      </c>
      <c r="I44" s="1842"/>
      <c r="J44" s="1843"/>
    </row>
    <row r="45" spans="1:13" ht="42.75" customHeight="1" x14ac:dyDescent="0.25">
      <c r="A45" s="983">
        <v>15</v>
      </c>
      <c r="B45" s="1866" t="s">
        <v>780</v>
      </c>
      <c r="C45" s="1860" t="s">
        <v>0</v>
      </c>
      <c r="D45" s="1779">
        <v>95</v>
      </c>
      <c r="E45" s="1654" t="s">
        <v>782</v>
      </c>
      <c r="F45" s="1867"/>
      <c r="G45" s="1842">
        <f>F45/85*100</f>
        <v>0</v>
      </c>
      <c r="H45" s="1894">
        <v>94.8</v>
      </c>
      <c r="I45" s="1842">
        <f>H45/85*100</f>
        <v>111.52941176470588</v>
      </c>
      <c r="J45" s="1843">
        <f>H45/D45*100-100</f>
        <v>-0.21052631578946546</v>
      </c>
    </row>
    <row r="46" spans="1:13" ht="39" customHeight="1" x14ac:dyDescent="0.25">
      <c r="A46" s="1741">
        <v>16</v>
      </c>
      <c r="B46" s="1868" t="s">
        <v>781</v>
      </c>
      <c r="C46" s="1869" t="s">
        <v>561</v>
      </c>
      <c r="D46" s="1870">
        <v>6.2</v>
      </c>
      <c r="E46" s="1871" t="s">
        <v>783</v>
      </c>
      <c r="F46" s="1872"/>
      <c r="G46" s="1873">
        <f>F46/7*100</f>
        <v>0</v>
      </c>
      <c r="H46" s="1895">
        <v>7.14</v>
      </c>
      <c r="I46" s="1873">
        <f>H46/7*100</f>
        <v>102</v>
      </c>
      <c r="J46" s="1874"/>
    </row>
  </sheetData>
  <mergeCells count="13">
    <mergeCell ref="A1:J1"/>
    <mergeCell ref="A2:J2"/>
    <mergeCell ref="A3:J3"/>
    <mergeCell ref="A4:J4"/>
    <mergeCell ref="F6:J6"/>
    <mergeCell ref="A6:A8"/>
    <mergeCell ref="F33:I33"/>
    <mergeCell ref="F7:G7"/>
    <mergeCell ref="H7:J7"/>
    <mergeCell ref="B6:B8"/>
    <mergeCell ref="C6:C8"/>
    <mergeCell ref="D6:D8"/>
    <mergeCell ref="E6:E8"/>
  </mergeCells>
  <pageMargins left="0.4" right="0.2" top="0.6" bottom="0.66" header="0.3" footer="0.3"/>
  <pageSetup paperSize="9" orientation="portrait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V33"/>
  <sheetViews>
    <sheetView topLeftCell="A10" workbookViewId="0">
      <selection activeCell="F21" sqref="F21"/>
    </sheetView>
  </sheetViews>
  <sheetFormatPr defaultColWidth="6.375" defaultRowHeight="15" x14ac:dyDescent="0.2"/>
  <cols>
    <col min="1" max="1" width="4.875" style="55" customWidth="1"/>
    <col min="2" max="2" width="17.375" style="55" customWidth="1"/>
    <col min="3" max="4" width="7.125" style="55" customWidth="1"/>
    <col min="5" max="5" width="7.75" style="55" customWidth="1"/>
    <col min="6" max="6" width="5.875" style="55" customWidth="1"/>
    <col min="7" max="7" width="6.375" style="55" customWidth="1"/>
    <col min="8" max="8" width="7.625" style="55" customWidth="1"/>
    <col min="9" max="11" width="6.375" style="55" customWidth="1"/>
    <col min="12" max="12" width="7.25" style="55" customWidth="1"/>
    <col min="13" max="16384" width="6.375" style="55"/>
  </cols>
  <sheetData>
    <row r="1" spans="1:22" ht="27" customHeight="1" x14ac:dyDescent="0.25">
      <c r="A1" s="2387" t="s">
        <v>212</v>
      </c>
      <c r="B1" s="2387"/>
      <c r="C1" s="2387"/>
      <c r="D1" s="2387"/>
      <c r="E1" s="2387"/>
      <c r="F1" s="2387"/>
      <c r="G1" s="2387"/>
      <c r="H1" s="2387"/>
      <c r="I1" s="2387"/>
      <c r="J1" s="2387"/>
      <c r="K1" s="2387"/>
      <c r="L1" s="2387"/>
      <c r="M1" s="2387"/>
      <c r="N1" s="2387"/>
      <c r="O1" s="2387"/>
      <c r="P1" s="2387"/>
      <c r="Q1" s="2387"/>
      <c r="R1" s="2387"/>
    </row>
    <row r="2" spans="1:22" ht="21.75" customHeight="1" x14ac:dyDescent="0.2">
      <c r="C2" s="56"/>
    </row>
    <row r="3" spans="1:22" ht="32.25" customHeight="1" x14ac:dyDescent="0.2">
      <c r="A3" s="2388" t="s">
        <v>16</v>
      </c>
      <c r="B3" s="2386" t="s">
        <v>17</v>
      </c>
      <c r="C3" s="2388" t="s">
        <v>59</v>
      </c>
      <c r="D3" s="2388"/>
      <c r="E3" s="2388"/>
      <c r="F3" s="2388"/>
      <c r="G3" s="2388" t="s">
        <v>60</v>
      </c>
      <c r="H3" s="2388"/>
      <c r="I3" s="2388"/>
      <c r="J3" s="2388"/>
      <c r="K3" s="2388" t="s">
        <v>68</v>
      </c>
      <c r="L3" s="2388"/>
      <c r="M3" s="2388"/>
      <c r="N3" s="2388"/>
      <c r="O3" s="2388" t="s">
        <v>69</v>
      </c>
      <c r="P3" s="2388"/>
      <c r="Q3" s="2388"/>
      <c r="R3" s="2388"/>
    </row>
    <row r="4" spans="1:22" ht="45" x14ac:dyDescent="0.2">
      <c r="A4" s="2388"/>
      <c r="B4" s="2386"/>
      <c r="C4" s="173" t="s">
        <v>162</v>
      </c>
      <c r="D4" s="193" t="s">
        <v>208</v>
      </c>
      <c r="E4" s="193" t="s">
        <v>209</v>
      </c>
      <c r="F4" s="173" t="s">
        <v>22</v>
      </c>
      <c r="G4" s="173" t="s">
        <v>163</v>
      </c>
      <c r="H4" s="193" t="s">
        <v>208</v>
      </c>
      <c r="I4" s="193" t="s">
        <v>209</v>
      </c>
      <c r="J4" s="173" t="s">
        <v>22</v>
      </c>
      <c r="K4" s="173" t="s">
        <v>164</v>
      </c>
      <c r="L4" s="193" t="s">
        <v>208</v>
      </c>
      <c r="M4" s="193" t="s">
        <v>209</v>
      </c>
      <c r="N4" s="173" t="s">
        <v>22</v>
      </c>
      <c r="O4" s="173" t="s">
        <v>165</v>
      </c>
      <c r="P4" s="193" t="s">
        <v>208</v>
      </c>
      <c r="Q4" s="193" t="s">
        <v>209</v>
      </c>
      <c r="R4" s="173" t="s">
        <v>22</v>
      </c>
    </row>
    <row r="5" spans="1:22" ht="18" customHeight="1" x14ac:dyDescent="0.2">
      <c r="A5" s="207">
        <v>1</v>
      </c>
      <c r="B5" s="221" t="s">
        <v>39</v>
      </c>
      <c r="C5" s="119"/>
      <c r="D5" s="91">
        <v>0</v>
      </c>
      <c r="E5" s="120">
        <v>513</v>
      </c>
      <c r="F5" s="121"/>
      <c r="G5" s="119">
        <v>650</v>
      </c>
      <c r="H5" s="91">
        <v>25</v>
      </c>
      <c r="I5" s="94">
        <v>650</v>
      </c>
      <c r="J5" s="96">
        <f>I5/G5*100</f>
        <v>100</v>
      </c>
      <c r="K5" s="94">
        <v>390</v>
      </c>
      <c r="L5" s="94">
        <v>55</v>
      </c>
      <c r="M5" s="94">
        <v>390</v>
      </c>
      <c r="N5" s="96">
        <f>M5/K5*100</f>
        <v>100</v>
      </c>
      <c r="O5" s="95"/>
      <c r="P5" s="95"/>
      <c r="Q5" s="95"/>
      <c r="R5" s="96"/>
      <c r="S5" s="57"/>
      <c r="V5" s="57"/>
    </row>
    <row r="6" spans="1:22" ht="18" customHeight="1" x14ac:dyDescent="0.2">
      <c r="A6" s="208">
        <v>2</v>
      </c>
      <c r="B6" s="263" t="s">
        <v>55</v>
      </c>
      <c r="C6" s="122"/>
      <c r="D6" s="92">
        <v>0</v>
      </c>
      <c r="E6" s="123">
        <v>12</v>
      </c>
      <c r="F6" s="124"/>
      <c r="G6" s="122">
        <v>900</v>
      </c>
      <c r="H6" s="92">
        <v>110</v>
      </c>
      <c r="I6" s="97">
        <v>200</v>
      </c>
      <c r="J6" s="99">
        <f t="shared" ref="J6:J13" si="0">I6/G6*100</f>
        <v>22.222222222222221</v>
      </c>
      <c r="K6" s="97">
        <v>970</v>
      </c>
      <c r="L6" s="97">
        <v>100</v>
      </c>
      <c r="M6" s="97">
        <v>970</v>
      </c>
      <c r="N6" s="99">
        <f t="shared" ref="N6:N13" si="1">M6/K6*100</f>
        <v>100</v>
      </c>
      <c r="O6" s="98"/>
      <c r="P6" s="98"/>
      <c r="Q6" s="98"/>
      <c r="R6" s="99"/>
      <c r="S6" s="57"/>
      <c r="V6" s="57"/>
    </row>
    <row r="7" spans="1:22" ht="18" customHeight="1" x14ac:dyDescent="0.2">
      <c r="A7" s="208">
        <v>3</v>
      </c>
      <c r="B7" s="263" t="s">
        <v>56</v>
      </c>
      <c r="C7" s="122"/>
      <c r="D7" s="92">
        <v>0</v>
      </c>
      <c r="E7" s="123">
        <v>0</v>
      </c>
      <c r="F7" s="124"/>
      <c r="G7" s="122">
        <v>750</v>
      </c>
      <c r="H7" s="92">
        <v>0</v>
      </c>
      <c r="I7" s="97">
        <v>38</v>
      </c>
      <c r="J7" s="99">
        <f t="shared" si="0"/>
        <v>5.0666666666666664</v>
      </c>
      <c r="K7" s="97">
        <v>960</v>
      </c>
      <c r="L7" s="97">
        <v>210</v>
      </c>
      <c r="M7" s="97">
        <v>960</v>
      </c>
      <c r="N7" s="99">
        <f t="shared" si="1"/>
        <v>100</v>
      </c>
      <c r="O7" s="98"/>
      <c r="P7" s="98"/>
      <c r="Q7" s="98"/>
      <c r="R7" s="99"/>
      <c r="S7" s="57"/>
      <c r="V7" s="57"/>
    </row>
    <row r="8" spans="1:22" ht="18" customHeight="1" x14ac:dyDescent="0.2">
      <c r="A8" s="208">
        <v>4</v>
      </c>
      <c r="B8" s="263" t="s">
        <v>213</v>
      </c>
      <c r="C8" s="122"/>
      <c r="D8" s="92">
        <v>0</v>
      </c>
      <c r="E8" s="123">
        <v>53</v>
      </c>
      <c r="F8" s="124"/>
      <c r="G8" s="122">
        <v>550</v>
      </c>
      <c r="H8" s="92">
        <v>42</v>
      </c>
      <c r="I8" s="97">
        <v>500</v>
      </c>
      <c r="J8" s="99">
        <f t="shared" si="0"/>
        <v>90.909090909090907</v>
      </c>
      <c r="K8" s="97">
        <v>520</v>
      </c>
      <c r="L8" s="97">
        <v>0</v>
      </c>
      <c r="M8" s="97">
        <v>575</v>
      </c>
      <c r="N8" s="99">
        <f t="shared" si="1"/>
        <v>110.57692307692308</v>
      </c>
      <c r="O8" s="98"/>
      <c r="P8" s="98"/>
      <c r="Q8" s="98"/>
      <c r="R8" s="99"/>
      <c r="S8" s="57"/>
      <c r="U8" s="58"/>
      <c r="V8" s="57"/>
    </row>
    <row r="9" spans="1:22" ht="18" customHeight="1" x14ac:dyDescent="0.2">
      <c r="A9" s="208">
        <v>5</v>
      </c>
      <c r="B9" s="263" t="s">
        <v>106</v>
      </c>
      <c r="C9" s="122"/>
      <c r="D9" s="92">
        <v>0</v>
      </c>
      <c r="E9" s="123">
        <v>90</v>
      </c>
      <c r="F9" s="124"/>
      <c r="G9" s="122">
        <v>750</v>
      </c>
      <c r="H9" s="92">
        <v>32</v>
      </c>
      <c r="I9" s="97">
        <v>142</v>
      </c>
      <c r="J9" s="99">
        <f t="shared" si="0"/>
        <v>18.933333333333334</v>
      </c>
      <c r="K9" s="97">
        <v>850</v>
      </c>
      <c r="L9" s="97">
        <v>28</v>
      </c>
      <c r="M9" s="97">
        <v>820</v>
      </c>
      <c r="N9" s="99">
        <f t="shared" si="1"/>
        <v>96.470588235294116</v>
      </c>
      <c r="O9" s="98"/>
      <c r="P9" s="98"/>
      <c r="Q9" s="98"/>
      <c r="R9" s="99"/>
      <c r="S9" s="57"/>
      <c r="U9" s="58"/>
      <c r="V9" s="57"/>
    </row>
    <row r="10" spans="1:22" ht="18" customHeight="1" x14ac:dyDescent="0.2">
      <c r="A10" s="208">
        <v>6</v>
      </c>
      <c r="B10" s="263" t="s">
        <v>28</v>
      </c>
      <c r="C10" s="122"/>
      <c r="D10" s="92">
        <v>0</v>
      </c>
      <c r="E10" s="123">
        <v>392</v>
      </c>
      <c r="F10" s="124"/>
      <c r="G10" s="122">
        <v>400</v>
      </c>
      <c r="H10" s="92">
        <v>26</v>
      </c>
      <c r="I10" s="97">
        <v>120</v>
      </c>
      <c r="J10" s="99">
        <f>I10/G10*100</f>
        <v>30</v>
      </c>
      <c r="K10" s="97">
        <v>510</v>
      </c>
      <c r="L10" s="97">
        <v>106</v>
      </c>
      <c r="M10" s="97">
        <v>510</v>
      </c>
      <c r="N10" s="99">
        <f>M10/K10*100</f>
        <v>100</v>
      </c>
      <c r="O10" s="98"/>
      <c r="P10" s="98"/>
      <c r="Q10" s="98"/>
      <c r="R10" s="99"/>
      <c r="S10" s="57"/>
      <c r="U10" s="58"/>
      <c r="V10" s="57"/>
    </row>
    <row r="11" spans="1:22" ht="18" customHeight="1" x14ac:dyDescent="0.2">
      <c r="A11" s="256"/>
      <c r="B11" s="262" t="s">
        <v>161</v>
      </c>
      <c r="C11" s="257"/>
      <c r="D11" s="192"/>
      <c r="E11" s="265">
        <v>71.900000000000006</v>
      </c>
      <c r="F11" s="258"/>
      <c r="G11" s="257"/>
      <c r="H11" s="192"/>
      <c r="I11" s="259"/>
      <c r="J11" s="260"/>
      <c r="K11" s="259"/>
      <c r="L11" s="259"/>
      <c r="M11" s="259"/>
      <c r="N11" s="260"/>
      <c r="O11" s="261"/>
      <c r="P11" s="261"/>
      <c r="Q11" s="261"/>
      <c r="R11" s="260"/>
      <c r="S11" s="57"/>
      <c r="U11" s="58"/>
      <c r="V11" s="57"/>
    </row>
    <row r="12" spans="1:22" ht="18" customHeight="1" x14ac:dyDescent="0.2">
      <c r="A12" s="209">
        <v>7</v>
      </c>
      <c r="B12" s="264" t="s">
        <v>214</v>
      </c>
      <c r="C12" s="125"/>
      <c r="D12" s="93"/>
      <c r="E12" s="102"/>
      <c r="F12" s="126"/>
      <c r="G12" s="93"/>
      <c r="H12" s="93"/>
      <c r="I12" s="100"/>
      <c r="J12" s="102"/>
      <c r="K12" s="101"/>
      <c r="L12" s="101"/>
      <c r="M12" s="101"/>
      <c r="N12" s="102"/>
      <c r="O12" s="101">
        <v>400</v>
      </c>
      <c r="P12" s="101">
        <v>0</v>
      </c>
      <c r="Q12" s="101">
        <v>400</v>
      </c>
      <c r="R12" s="102">
        <f>Q12/O12*100</f>
        <v>100</v>
      </c>
    </row>
    <row r="13" spans="1:22" ht="21.75" customHeight="1" x14ac:dyDescent="0.2">
      <c r="A13" s="2386" t="s">
        <v>2</v>
      </c>
      <c r="B13" s="2386"/>
      <c r="C13" s="31">
        <f>SUM(C5:C12)</f>
        <v>0</v>
      </c>
      <c r="D13" s="31">
        <f>SUM(D5:D12)</f>
        <v>0</v>
      </c>
      <c r="E13" s="266">
        <f>SUM(E5:E12)</f>
        <v>1131.9000000000001</v>
      </c>
      <c r="F13" s="127"/>
      <c r="G13" s="31">
        <f>SUM(G5:G12)</f>
        <v>4000</v>
      </c>
      <c r="H13" s="31">
        <f>SUM(H5:H12)</f>
        <v>235</v>
      </c>
      <c r="I13" s="31">
        <f>SUM(I5:I12)</f>
        <v>1650</v>
      </c>
      <c r="J13" s="32">
        <f t="shared" si="0"/>
        <v>41.25</v>
      </c>
      <c r="K13" s="31">
        <f>SUM(K5:K12)</f>
        <v>4200</v>
      </c>
      <c r="L13" s="31">
        <f>SUM(L5:L12)</f>
        <v>499</v>
      </c>
      <c r="M13" s="31">
        <f>SUM(M5:M12)</f>
        <v>4225</v>
      </c>
      <c r="N13" s="32">
        <f t="shared" si="1"/>
        <v>100.59523809523809</v>
      </c>
      <c r="O13" s="31">
        <f>SUM(O5:O12)</f>
        <v>400</v>
      </c>
      <c r="P13" s="31">
        <f>SUM(P5:P12)</f>
        <v>0</v>
      </c>
      <c r="Q13" s="33">
        <f>SUM(Q5:Q12)</f>
        <v>400</v>
      </c>
      <c r="R13" s="32">
        <f>Q13/O13*100</f>
        <v>100</v>
      </c>
    </row>
    <row r="14" spans="1:22" ht="20.25" customHeight="1" x14ac:dyDescent="0.2">
      <c r="A14" s="36"/>
      <c r="B14" s="36"/>
      <c r="C14" s="155"/>
      <c r="D14" s="155"/>
      <c r="E14" s="155"/>
      <c r="F14" s="156"/>
      <c r="G14" s="155"/>
      <c r="H14" s="155"/>
      <c r="I14" s="155"/>
      <c r="J14" s="144"/>
      <c r="K14" s="155"/>
      <c r="L14" s="155"/>
      <c r="M14" s="155"/>
      <c r="N14" s="144"/>
      <c r="O14" s="155"/>
      <c r="P14" s="155"/>
      <c r="Q14" s="143"/>
      <c r="R14" s="144"/>
    </row>
    <row r="15" spans="1:22" ht="17.25" customHeight="1" x14ac:dyDescent="0.2">
      <c r="A15" s="59"/>
      <c r="B15" s="59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</row>
    <row r="16" spans="1:22" ht="18" x14ac:dyDescent="0.25">
      <c r="A16" s="2388" t="s">
        <v>16</v>
      </c>
      <c r="B16" s="2386" t="s">
        <v>17</v>
      </c>
      <c r="C16" s="2389" t="s">
        <v>61</v>
      </c>
      <c r="D16" s="2389"/>
      <c r="E16" s="2389"/>
      <c r="F16" s="2389"/>
      <c r="G16" s="2389" t="s">
        <v>62</v>
      </c>
      <c r="H16" s="2389"/>
      <c r="I16" s="2389"/>
      <c r="J16" s="2389"/>
      <c r="K16" s="2389" t="s">
        <v>63</v>
      </c>
      <c r="L16" s="2389"/>
      <c r="M16" s="2389"/>
      <c r="N16" s="2389"/>
      <c r="O16" s="130"/>
      <c r="P16" s="131"/>
      <c r="Q16" s="131"/>
      <c r="R16" s="131"/>
    </row>
    <row r="17" spans="1:21" ht="47.25" customHeight="1" x14ac:dyDescent="0.2">
      <c r="A17" s="2388"/>
      <c r="B17" s="2386"/>
      <c r="C17" s="205" t="s">
        <v>166</v>
      </c>
      <c r="D17" s="193" t="s">
        <v>208</v>
      </c>
      <c r="E17" s="193" t="s">
        <v>209</v>
      </c>
      <c r="F17" s="205" t="s">
        <v>22</v>
      </c>
      <c r="G17" s="205" t="s">
        <v>52</v>
      </c>
      <c r="H17" s="193" t="s">
        <v>208</v>
      </c>
      <c r="I17" s="193" t="s">
        <v>209</v>
      </c>
      <c r="J17" s="205" t="s">
        <v>22</v>
      </c>
      <c r="K17" s="205" t="s">
        <v>167</v>
      </c>
      <c r="L17" s="193" t="s">
        <v>208</v>
      </c>
      <c r="M17" s="193" t="s">
        <v>209</v>
      </c>
      <c r="N17" s="205" t="s">
        <v>22</v>
      </c>
      <c r="O17" s="132"/>
      <c r="P17" s="133"/>
      <c r="Q17" s="133"/>
      <c r="R17" s="133"/>
    </row>
    <row r="18" spans="1:21" ht="18" customHeight="1" x14ac:dyDescent="0.2">
      <c r="A18" s="207">
        <v>1</v>
      </c>
      <c r="B18" s="42" t="s">
        <v>43</v>
      </c>
      <c r="C18" s="91">
        <v>1</v>
      </c>
      <c r="D18" s="91">
        <v>0</v>
      </c>
      <c r="E18" s="91">
        <v>1</v>
      </c>
      <c r="F18" s="96">
        <v>0</v>
      </c>
      <c r="G18" s="134"/>
      <c r="H18" s="95"/>
      <c r="I18" s="95"/>
      <c r="J18" s="96"/>
      <c r="K18" s="91"/>
      <c r="L18" s="91"/>
      <c r="M18" s="91"/>
      <c r="N18" s="96"/>
      <c r="O18" s="135"/>
      <c r="P18" s="136"/>
      <c r="Q18" s="136"/>
      <c r="R18" s="137"/>
      <c r="S18" s="61"/>
      <c r="T18" s="61"/>
      <c r="U18" s="61"/>
    </row>
    <row r="19" spans="1:21" ht="18" customHeight="1" x14ac:dyDescent="0.2">
      <c r="A19" s="208">
        <v>2</v>
      </c>
      <c r="B19" s="35" t="s">
        <v>24</v>
      </c>
      <c r="C19" s="92">
        <v>1</v>
      </c>
      <c r="D19" s="92">
        <v>0</v>
      </c>
      <c r="E19" s="92">
        <v>1</v>
      </c>
      <c r="F19" s="99">
        <f t="shared" ref="F19:F25" si="2">E19/C19*100</f>
        <v>100</v>
      </c>
      <c r="G19" s="138"/>
      <c r="H19" s="98"/>
      <c r="I19" s="98"/>
      <c r="J19" s="99"/>
      <c r="K19" s="92">
        <v>80</v>
      </c>
      <c r="L19" s="92">
        <v>2</v>
      </c>
      <c r="M19" s="92">
        <v>60</v>
      </c>
      <c r="N19" s="99">
        <f t="shared" ref="N19:N25" si="3">M19/K19*100</f>
        <v>75</v>
      </c>
      <c r="O19" s="135"/>
      <c r="P19" s="136"/>
      <c r="Q19" s="136"/>
      <c r="R19" s="137"/>
    </row>
    <row r="20" spans="1:21" ht="18" customHeight="1" x14ac:dyDescent="0.2">
      <c r="A20" s="208">
        <v>3</v>
      </c>
      <c r="B20" s="35" t="s">
        <v>25</v>
      </c>
      <c r="C20" s="92">
        <v>1</v>
      </c>
      <c r="D20" s="92">
        <v>0</v>
      </c>
      <c r="E20" s="92">
        <v>1</v>
      </c>
      <c r="F20" s="99">
        <f t="shared" si="2"/>
        <v>100</v>
      </c>
      <c r="G20" s="138"/>
      <c r="H20" s="98"/>
      <c r="I20" s="98"/>
      <c r="J20" s="99"/>
      <c r="K20" s="92">
        <v>80</v>
      </c>
      <c r="L20" s="92">
        <v>0</v>
      </c>
      <c r="M20" s="92">
        <v>42</v>
      </c>
      <c r="N20" s="99">
        <f t="shared" si="3"/>
        <v>52.5</v>
      </c>
      <c r="O20" s="135"/>
      <c r="P20" s="136"/>
      <c r="Q20" s="136"/>
      <c r="R20" s="137"/>
    </row>
    <row r="21" spans="1:21" ht="18" customHeight="1" x14ac:dyDescent="0.2">
      <c r="A21" s="208">
        <v>4</v>
      </c>
      <c r="B21" s="35" t="s">
        <v>26</v>
      </c>
      <c r="C21" s="92">
        <v>1</v>
      </c>
      <c r="D21" s="92">
        <v>0</v>
      </c>
      <c r="E21" s="92">
        <v>1</v>
      </c>
      <c r="F21" s="99">
        <f t="shared" si="2"/>
        <v>100</v>
      </c>
      <c r="G21" s="138"/>
      <c r="H21" s="98"/>
      <c r="I21" s="98"/>
      <c r="J21" s="99"/>
      <c r="K21" s="92">
        <v>80</v>
      </c>
      <c r="L21" s="92">
        <v>7</v>
      </c>
      <c r="M21" s="92">
        <v>50</v>
      </c>
      <c r="N21" s="99">
        <f t="shared" si="3"/>
        <v>62.5</v>
      </c>
      <c r="O21" s="135"/>
      <c r="P21" s="136"/>
      <c r="Q21" s="136"/>
      <c r="R21" s="137"/>
    </row>
    <row r="22" spans="1:21" ht="18" customHeight="1" x14ac:dyDescent="0.2">
      <c r="A22" s="208">
        <v>5</v>
      </c>
      <c r="B22" s="35" t="s">
        <v>27</v>
      </c>
      <c r="C22" s="92">
        <v>1</v>
      </c>
      <c r="D22" s="92">
        <v>0</v>
      </c>
      <c r="E22" s="92">
        <v>1</v>
      </c>
      <c r="F22" s="99">
        <f t="shared" si="2"/>
        <v>100</v>
      </c>
      <c r="G22" s="138"/>
      <c r="H22" s="98"/>
      <c r="I22" s="98"/>
      <c r="J22" s="99"/>
      <c r="K22" s="92">
        <v>80</v>
      </c>
      <c r="L22" s="92">
        <v>6</v>
      </c>
      <c r="M22" s="92">
        <v>120</v>
      </c>
      <c r="N22" s="99">
        <f t="shared" si="3"/>
        <v>150</v>
      </c>
      <c r="O22" s="135"/>
      <c r="P22" s="136"/>
      <c r="Q22" s="136"/>
      <c r="R22" s="137"/>
    </row>
    <row r="23" spans="1:21" ht="18" customHeight="1" x14ac:dyDescent="0.2">
      <c r="A23" s="208">
        <v>6</v>
      </c>
      <c r="B23" s="35" t="s">
        <v>28</v>
      </c>
      <c r="C23" s="92">
        <v>1</v>
      </c>
      <c r="D23" s="92">
        <v>0</v>
      </c>
      <c r="E23" s="92">
        <v>1</v>
      </c>
      <c r="F23" s="99">
        <f t="shared" si="2"/>
        <v>100</v>
      </c>
      <c r="G23" s="138"/>
      <c r="H23" s="98"/>
      <c r="I23" s="98"/>
      <c r="J23" s="99"/>
      <c r="K23" s="92">
        <v>80</v>
      </c>
      <c r="L23" s="92">
        <v>9</v>
      </c>
      <c r="M23" s="92">
        <v>50</v>
      </c>
      <c r="N23" s="99">
        <f t="shared" si="3"/>
        <v>62.5</v>
      </c>
      <c r="O23" s="135"/>
      <c r="P23" s="136"/>
      <c r="Q23" s="136"/>
      <c r="R23" s="137"/>
    </row>
    <row r="24" spans="1:21" ht="18" customHeight="1" x14ac:dyDescent="0.2">
      <c r="A24" s="209">
        <v>7</v>
      </c>
      <c r="B24" s="62" t="s">
        <v>64</v>
      </c>
      <c r="C24" s="93"/>
      <c r="D24" s="93">
        <v>0</v>
      </c>
      <c r="E24" s="93"/>
      <c r="F24" s="102"/>
      <c r="G24" s="139">
        <v>1</v>
      </c>
      <c r="H24" s="93">
        <v>1</v>
      </c>
      <c r="I24" s="93">
        <v>1</v>
      </c>
      <c r="J24" s="102">
        <f>I24/G24*100</f>
        <v>100</v>
      </c>
      <c r="K24" s="93">
        <v>400</v>
      </c>
      <c r="L24" s="93">
        <v>4</v>
      </c>
      <c r="M24" s="92">
        <v>400</v>
      </c>
      <c r="N24" s="102">
        <f t="shared" si="3"/>
        <v>100</v>
      </c>
      <c r="O24" s="135"/>
      <c r="P24" s="136"/>
      <c r="Q24" s="136"/>
      <c r="R24" s="137"/>
    </row>
    <row r="25" spans="1:21" ht="18" customHeight="1" x14ac:dyDescent="0.2">
      <c r="A25" s="2386" t="s">
        <v>2</v>
      </c>
      <c r="B25" s="2386"/>
      <c r="C25" s="31">
        <f>SUM(C18:C24)</f>
        <v>6</v>
      </c>
      <c r="D25" s="31">
        <f>SUM(D18:D24)</f>
        <v>0</v>
      </c>
      <c r="E25" s="31">
        <f>SUM(E18:E24)</f>
        <v>6</v>
      </c>
      <c r="F25" s="32">
        <f t="shared" si="2"/>
        <v>100</v>
      </c>
      <c r="G25" s="140">
        <f>SUM(G18:G24)</f>
        <v>1</v>
      </c>
      <c r="H25" s="141">
        <v>1</v>
      </c>
      <c r="I25" s="31">
        <v>1</v>
      </c>
      <c r="J25" s="32">
        <f>I25/G25*100</f>
        <v>100</v>
      </c>
      <c r="K25" s="31">
        <f>SUM(K18:K24)</f>
        <v>800</v>
      </c>
      <c r="L25" s="33">
        <f>SUM(L18:L24)</f>
        <v>28</v>
      </c>
      <c r="M25" s="31">
        <f>SUM(M18:M24)</f>
        <v>722</v>
      </c>
      <c r="N25" s="32">
        <f t="shared" si="3"/>
        <v>90.25</v>
      </c>
      <c r="O25" s="142"/>
      <c r="P25" s="143"/>
      <c r="Q25" s="143"/>
      <c r="R25" s="144"/>
    </row>
    <row r="26" spans="1:2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2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21" ht="18" customHeight="1" x14ac:dyDescent="0.2">
      <c r="A28" s="60"/>
      <c r="B28" s="60"/>
      <c r="C28" s="60"/>
      <c r="D28" s="60"/>
      <c r="E28" s="60"/>
      <c r="F28" s="60"/>
      <c r="G28" s="63"/>
      <c r="H28" s="63"/>
      <c r="I28" s="63"/>
      <c r="J28" s="60"/>
      <c r="K28" s="64"/>
      <c r="L28" s="65"/>
      <c r="M28" s="65"/>
      <c r="N28" s="65"/>
    </row>
    <row r="29" spans="1:21" ht="18" customHeight="1" x14ac:dyDescent="0.2">
      <c r="A29" s="60"/>
      <c r="B29" s="60"/>
      <c r="C29" s="60"/>
      <c r="D29" s="60"/>
      <c r="E29" s="60"/>
      <c r="F29" s="60"/>
      <c r="G29" s="63"/>
      <c r="H29" s="63"/>
      <c r="I29" s="63"/>
      <c r="J29" s="60"/>
      <c r="K29" s="64"/>
      <c r="L29" s="65"/>
      <c r="M29" s="65"/>
      <c r="N29" s="65"/>
    </row>
    <row r="30" spans="1:21" ht="18" customHeight="1" x14ac:dyDescent="0.2">
      <c r="K30" s="64"/>
    </row>
    <row r="31" spans="1:21" x14ac:dyDescent="0.2">
      <c r="K31" s="64"/>
    </row>
    <row r="32" spans="1:21" x14ac:dyDescent="0.2">
      <c r="K32" s="64"/>
    </row>
    <row r="33" spans="11:11" x14ac:dyDescent="0.2">
      <c r="K33" s="64"/>
    </row>
  </sheetData>
  <mergeCells count="14"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  <mergeCell ref="A3:A4"/>
    <mergeCell ref="B3:B4"/>
    <mergeCell ref="C3:F3"/>
    <mergeCell ref="G3:J3"/>
  </mergeCells>
  <phoneticPr fontId="20" type="noConversion"/>
  <pageMargins left="0.34" right="0.34" top="0.61" bottom="0.59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AE34"/>
  <sheetViews>
    <sheetView workbookViewId="0">
      <selection activeCell="G11" sqref="G11"/>
    </sheetView>
  </sheetViews>
  <sheetFormatPr defaultRowHeight="15" x14ac:dyDescent="0.2"/>
  <cols>
    <col min="1" max="1" width="3.125" style="395" customWidth="1"/>
    <col min="2" max="2" width="13.25" style="395" customWidth="1"/>
    <col min="3" max="3" width="4" style="395" customWidth="1"/>
    <col min="4" max="4" width="3.375" style="395" customWidth="1"/>
    <col min="5" max="5" width="4.125" style="395" customWidth="1"/>
    <col min="6" max="6" width="4.25" style="395" customWidth="1"/>
    <col min="7" max="7" width="4" style="395" customWidth="1"/>
    <col min="8" max="8" width="4.25" style="395" customWidth="1"/>
    <col min="9" max="9" width="4.75" style="395" customWidth="1"/>
    <col min="10" max="10" width="4.25" style="395" customWidth="1"/>
    <col min="11" max="11" width="6.375" style="395" customWidth="1"/>
    <col min="12" max="13" width="4.125" style="395" customWidth="1"/>
    <col min="14" max="14" width="3.875" style="395" customWidth="1"/>
    <col min="15" max="15" width="6.5" style="395" customWidth="1"/>
    <col min="16" max="16" width="4" style="395" customWidth="1"/>
    <col min="17" max="18" width="3.875" style="395" customWidth="1"/>
    <col min="19" max="19" width="5.5" style="395" customWidth="1"/>
    <col min="20" max="20" width="3.25" style="395" customWidth="1"/>
    <col min="21" max="21" width="3.5" style="395" customWidth="1"/>
    <col min="22" max="22" width="3.875" style="395" customWidth="1"/>
    <col min="23" max="23" width="3.625" style="395" customWidth="1"/>
    <col min="24" max="24" width="3.25" style="395" customWidth="1"/>
    <col min="25" max="25" width="5.75" style="395" customWidth="1"/>
    <col min="26" max="26" width="3.625" style="395" customWidth="1"/>
    <col min="27" max="27" width="4.625" style="395" customWidth="1"/>
    <col min="28" max="28" width="3.875" style="395" customWidth="1"/>
    <col min="29" max="29" width="4.125" style="395" customWidth="1"/>
    <col min="30" max="30" width="3.625" style="395" customWidth="1"/>
    <col min="31" max="31" width="9" style="395"/>
  </cols>
  <sheetData>
    <row r="1" spans="1:31" ht="29.25" customHeight="1" x14ac:dyDescent="0.3">
      <c r="A1" s="2396" t="s">
        <v>619</v>
      </c>
      <c r="B1" s="2396"/>
      <c r="C1" s="2396"/>
      <c r="D1" s="2396"/>
      <c r="E1" s="2396"/>
      <c r="F1" s="2396"/>
      <c r="G1" s="2396"/>
      <c r="H1" s="2396"/>
      <c r="I1" s="2396"/>
      <c r="J1" s="2396"/>
      <c r="K1" s="2396"/>
      <c r="L1" s="2396"/>
      <c r="M1" s="2396"/>
      <c r="N1" s="2396"/>
      <c r="O1" s="2396"/>
      <c r="P1" s="2396"/>
      <c r="Q1" s="2396"/>
      <c r="R1" s="2396"/>
      <c r="S1" s="2396"/>
      <c r="T1" s="2396"/>
      <c r="U1" s="2396"/>
      <c r="V1" s="2396"/>
      <c r="W1" s="2396"/>
      <c r="X1" s="2396"/>
      <c r="Y1" s="2396"/>
      <c r="Z1" s="2396"/>
      <c r="AA1" s="2396"/>
      <c r="AB1" s="2396"/>
      <c r="AC1" s="2396"/>
      <c r="AD1" s="2396"/>
    </row>
    <row r="2" spans="1:31" x14ac:dyDescent="0.2">
      <c r="A2" s="748"/>
      <c r="B2" s="664"/>
      <c r="C2" s="2399"/>
      <c r="D2" s="2399"/>
      <c r="E2" s="2399"/>
      <c r="F2" s="2399"/>
      <c r="G2" s="2399"/>
      <c r="H2" s="2399"/>
      <c r="I2" s="2399"/>
      <c r="J2" s="2399"/>
      <c r="K2" s="2399"/>
      <c r="L2" s="2399"/>
      <c r="M2" s="2399"/>
      <c r="N2" s="2399"/>
      <c r="O2" s="2399"/>
      <c r="P2" s="2399"/>
      <c r="Q2" s="2399"/>
      <c r="R2" s="2399"/>
      <c r="S2" s="2399"/>
      <c r="T2" s="2399"/>
      <c r="U2" s="2399"/>
      <c r="V2" s="2399"/>
      <c r="W2" s="2399"/>
      <c r="X2" s="2399"/>
      <c r="Y2" s="2399"/>
      <c r="Z2" s="2399"/>
      <c r="AA2" s="2399"/>
      <c r="AB2" s="2399"/>
      <c r="AC2" s="664"/>
      <c r="AD2" s="664"/>
    </row>
    <row r="3" spans="1:31" ht="2.25" customHeight="1" x14ac:dyDescent="0.2">
      <c r="A3" s="2400"/>
      <c r="B3" s="2400"/>
      <c r="C3" s="2400"/>
      <c r="D3" s="2400"/>
      <c r="E3" s="2400"/>
      <c r="F3" s="2400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</row>
    <row r="4" spans="1:31" ht="57" customHeight="1" x14ac:dyDescent="0.2">
      <c r="A4" s="2401" t="s">
        <v>14</v>
      </c>
      <c r="B4" s="2391" t="s">
        <v>168</v>
      </c>
      <c r="C4" s="2390" t="s">
        <v>169</v>
      </c>
      <c r="D4" s="2390"/>
      <c r="E4" s="2392" t="s">
        <v>170</v>
      </c>
      <c r="F4" s="2392"/>
      <c r="G4" s="2390" t="s">
        <v>171</v>
      </c>
      <c r="H4" s="2390"/>
      <c r="I4" s="2390" t="s">
        <v>172</v>
      </c>
      <c r="J4" s="2390"/>
      <c r="K4" s="2390" t="s">
        <v>173</v>
      </c>
      <c r="L4" s="2390"/>
      <c r="M4" s="2390" t="s">
        <v>174</v>
      </c>
      <c r="N4" s="2390"/>
      <c r="O4" s="2390" t="s">
        <v>293</v>
      </c>
      <c r="P4" s="2390"/>
      <c r="Q4" s="2390" t="s">
        <v>175</v>
      </c>
      <c r="R4" s="2390"/>
      <c r="S4" s="2390" t="s">
        <v>176</v>
      </c>
      <c r="T4" s="2390"/>
      <c r="U4" s="2390" t="s">
        <v>177</v>
      </c>
      <c r="V4" s="2390"/>
      <c r="W4" s="2390" t="s">
        <v>178</v>
      </c>
      <c r="X4" s="2390"/>
      <c r="Y4" s="2390" t="s">
        <v>179</v>
      </c>
      <c r="Z4" s="2390"/>
      <c r="AA4" s="2390" t="s">
        <v>180</v>
      </c>
      <c r="AB4" s="2390"/>
      <c r="AC4" s="2390" t="s">
        <v>181</v>
      </c>
      <c r="AD4" s="2390"/>
    </row>
    <row r="5" spans="1:31" ht="15.75" x14ac:dyDescent="0.25">
      <c r="A5" s="2401"/>
      <c r="B5" s="2391"/>
      <c r="C5" s="749" t="s">
        <v>182</v>
      </c>
      <c r="D5" s="749" t="s">
        <v>183</v>
      </c>
      <c r="E5" s="749" t="s">
        <v>182</v>
      </c>
      <c r="F5" s="749" t="s">
        <v>183</v>
      </c>
      <c r="G5" s="749" t="s">
        <v>182</v>
      </c>
      <c r="H5" s="749" t="s">
        <v>183</v>
      </c>
      <c r="I5" s="749" t="s">
        <v>182</v>
      </c>
      <c r="J5" s="749" t="s">
        <v>183</v>
      </c>
      <c r="K5" s="749" t="s">
        <v>182</v>
      </c>
      <c r="L5" s="749" t="s">
        <v>183</v>
      </c>
      <c r="M5" s="749" t="s">
        <v>182</v>
      </c>
      <c r="N5" s="749" t="s">
        <v>183</v>
      </c>
      <c r="O5" s="749" t="s">
        <v>182</v>
      </c>
      <c r="P5" s="749" t="s">
        <v>183</v>
      </c>
      <c r="Q5" s="749" t="s">
        <v>182</v>
      </c>
      <c r="R5" s="749" t="s">
        <v>183</v>
      </c>
      <c r="S5" s="749" t="s">
        <v>182</v>
      </c>
      <c r="T5" s="749" t="s">
        <v>183</v>
      </c>
      <c r="U5" s="749" t="s">
        <v>182</v>
      </c>
      <c r="V5" s="749" t="s">
        <v>183</v>
      </c>
      <c r="W5" s="749" t="s">
        <v>182</v>
      </c>
      <c r="X5" s="749" t="s">
        <v>183</v>
      </c>
      <c r="Y5" s="749" t="s">
        <v>182</v>
      </c>
      <c r="Z5" s="749" t="s">
        <v>183</v>
      </c>
      <c r="AA5" s="749" t="s">
        <v>182</v>
      </c>
      <c r="AB5" s="749" t="s">
        <v>183</v>
      </c>
      <c r="AC5" s="749" t="s">
        <v>182</v>
      </c>
      <c r="AD5" s="749" t="s">
        <v>183</v>
      </c>
    </row>
    <row r="6" spans="1:31" ht="18.75" customHeight="1" x14ac:dyDescent="0.2">
      <c r="A6" s="750">
        <v>1</v>
      </c>
      <c r="B6" s="751" t="s">
        <v>184</v>
      </c>
      <c r="C6" s="849">
        <v>0</v>
      </c>
      <c r="D6" s="849">
        <v>0</v>
      </c>
      <c r="E6" s="849">
        <v>0</v>
      </c>
      <c r="F6" s="990">
        <v>0</v>
      </c>
      <c r="G6" s="992">
        <v>0</v>
      </c>
      <c r="H6" s="992">
        <v>0</v>
      </c>
      <c r="I6" s="993">
        <v>0</v>
      </c>
      <c r="J6" s="993">
        <v>0</v>
      </c>
      <c r="K6" s="753">
        <v>78</v>
      </c>
      <c r="L6" s="991">
        <v>0</v>
      </c>
      <c r="M6" s="991">
        <v>0</v>
      </c>
      <c r="N6" s="990">
        <v>0</v>
      </c>
      <c r="O6" s="990">
        <v>0</v>
      </c>
      <c r="P6" s="990">
        <v>0</v>
      </c>
      <c r="Q6" s="990">
        <v>0</v>
      </c>
      <c r="R6" s="990">
        <v>0</v>
      </c>
      <c r="S6" s="993">
        <v>0</v>
      </c>
      <c r="T6" s="992">
        <v>0</v>
      </c>
      <c r="U6" s="992">
        <v>0</v>
      </c>
      <c r="V6" s="992">
        <v>0</v>
      </c>
      <c r="W6" s="992">
        <v>0</v>
      </c>
      <c r="X6" s="992">
        <v>0</v>
      </c>
      <c r="Y6" s="753">
        <v>4</v>
      </c>
      <c r="Z6" s="849">
        <v>0</v>
      </c>
      <c r="AA6" s="849">
        <v>0</v>
      </c>
      <c r="AB6" s="849">
        <v>0</v>
      </c>
      <c r="AC6" s="849">
        <v>0</v>
      </c>
      <c r="AD6" s="849">
        <v>0</v>
      </c>
    </row>
    <row r="7" spans="1:31" ht="18.75" customHeight="1" x14ac:dyDescent="0.2">
      <c r="A7" s="752">
        <v>2</v>
      </c>
      <c r="B7" s="753" t="s">
        <v>1</v>
      </c>
      <c r="C7" s="849">
        <v>0</v>
      </c>
      <c r="D7" s="849">
        <v>0</v>
      </c>
      <c r="E7" s="849">
        <v>0</v>
      </c>
      <c r="F7" s="990">
        <v>0</v>
      </c>
      <c r="G7" s="992">
        <v>0</v>
      </c>
      <c r="H7" s="992">
        <v>0</v>
      </c>
      <c r="I7" s="993">
        <v>0</v>
      </c>
      <c r="J7" s="993">
        <v>0</v>
      </c>
      <c r="K7" s="753">
        <v>93</v>
      </c>
      <c r="L7" s="991">
        <v>0</v>
      </c>
      <c r="M7" s="991">
        <v>0</v>
      </c>
      <c r="N7" s="990">
        <v>0</v>
      </c>
      <c r="O7" s="990">
        <v>0</v>
      </c>
      <c r="P7" s="990">
        <v>0</v>
      </c>
      <c r="Q7" s="990">
        <v>0</v>
      </c>
      <c r="R7" s="990">
        <v>0</v>
      </c>
      <c r="S7" s="993">
        <v>0</v>
      </c>
      <c r="T7" s="992">
        <v>0</v>
      </c>
      <c r="U7" s="992">
        <v>0</v>
      </c>
      <c r="V7" s="992">
        <v>0</v>
      </c>
      <c r="W7" s="992">
        <v>0</v>
      </c>
      <c r="X7" s="992">
        <v>0</v>
      </c>
      <c r="Y7" s="753">
        <v>26</v>
      </c>
      <c r="Z7" s="849">
        <v>0</v>
      </c>
      <c r="AA7" s="849">
        <v>0</v>
      </c>
      <c r="AB7" s="849">
        <v>0</v>
      </c>
      <c r="AC7" s="849">
        <v>0</v>
      </c>
      <c r="AD7" s="849">
        <v>0</v>
      </c>
    </row>
    <row r="8" spans="1:31" ht="18.75" customHeight="1" x14ac:dyDescent="0.2">
      <c r="A8" s="752">
        <v>3</v>
      </c>
      <c r="B8" s="753" t="s">
        <v>34</v>
      </c>
      <c r="C8" s="849">
        <v>0</v>
      </c>
      <c r="D8" s="849">
        <v>0</v>
      </c>
      <c r="E8" s="849">
        <v>0</v>
      </c>
      <c r="F8" s="990">
        <v>0</v>
      </c>
      <c r="G8" s="992">
        <v>0</v>
      </c>
      <c r="H8" s="992">
        <v>0</v>
      </c>
      <c r="I8" s="753">
        <v>1</v>
      </c>
      <c r="J8" s="993">
        <v>0</v>
      </c>
      <c r="K8" s="761">
        <v>288</v>
      </c>
      <c r="L8" s="991">
        <v>0</v>
      </c>
      <c r="M8" s="746">
        <v>1</v>
      </c>
      <c r="N8" s="990">
        <v>0</v>
      </c>
      <c r="O8" s="990">
        <v>0</v>
      </c>
      <c r="P8" s="990">
        <v>0</v>
      </c>
      <c r="Q8" s="990">
        <v>0</v>
      </c>
      <c r="R8" s="990">
        <v>0</v>
      </c>
      <c r="S8" s="753">
        <v>8</v>
      </c>
      <c r="T8" s="992">
        <v>0</v>
      </c>
      <c r="U8" s="992">
        <v>0</v>
      </c>
      <c r="V8" s="992">
        <v>0</v>
      </c>
      <c r="W8" s="992">
        <v>0</v>
      </c>
      <c r="X8" s="992">
        <v>0</v>
      </c>
      <c r="Y8" s="753">
        <v>18</v>
      </c>
      <c r="Z8" s="849">
        <v>0</v>
      </c>
      <c r="AA8" s="849">
        <v>0</v>
      </c>
      <c r="AB8" s="849">
        <v>0</v>
      </c>
      <c r="AC8" s="849">
        <v>0</v>
      </c>
      <c r="AD8" s="849">
        <v>0</v>
      </c>
    </row>
    <row r="9" spans="1:31" ht="18.75" customHeight="1" x14ac:dyDescent="0.2">
      <c r="A9" s="752">
        <v>4</v>
      </c>
      <c r="B9" s="753" t="s">
        <v>35</v>
      </c>
      <c r="C9" s="849">
        <v>0</v>
      </c>
      <c r="D9" s="849">
        <v>0</v>
      </c>
      <c r="E9" s="849">
        <v>0</v>
      </c>
      <c r="F9" s="990">
        <v>0</v>
      </c>
      <c r="G9" s="992">
        <v>0</v>
      </c>
      <c r="H9" s="992">
        <v>0</v>
      </c>
      <c r="I9" s="993">
        <v>0</v>
      </c>
      <c r="J9" s="993">
        <v>0</v>
      </c>
      <c r="K9" s="753">
        <v>12</v>
      </c>
      <c r="L9" s="991">
        <v>0</v>
      </c>
      <c r="M9" s="991">
        <v>0</v>
      </c>
      <c r="N9" s="990">
        <v>0</v>
      </c>
      <c r="O9" s="990">
        <v>0</v>
      </c>
      <c r="P9" s="990">
        <v>0</v>
      </c>
      <c r="Q9" s="990">
        <v>0</v>
      </c>
      <c r="R9" s="990">
        <v>0</v>
      </c>
      <c r="S9" s="993">
        <v>0</v>
      </c>
      <c r="T9" s="992">
        <v>0</v>
      </c>
      <c r="U9" s="992">
        <v>0</v>
      </c>
      <c r="V9" s="992">
        <v>0</v>
      </c>
      <c r="W9" s="992">
        <v>0</v>
      </c>
      <c r="X9" s="992">
        <v>0</v>
      </c>
      <c r="Y9" s="753">
        <v>16</v>
      </c>
      <c r="Z9" s="849">
        <v>0</v>
      </c>
      <c r="AA9" s="849">
        <v>0</v>
      </c>
      <c r="AB9" s="849">
        <v>0</v>
      </c>
      <c r="AC9" s="849">
        <v>0</v>
      </c>
      <c r="AD9" s="849">
        <v>0</v>
      </c>
    </row>
    <row r="10" spans="1:31" ht="18.75" customHeight="1" x14ac:dyDescent="0.2">
      <c r="A10" s="752">
        <v>5</v>
      </c>
      <c r="B10" s="753" t="s">
        <v>12</v>
      </c>
      <c r="C10" s="849">
        <v>0</v>
      </c>
      <c r="D10" s="849">
        <v>0</v>
      </c>
      <c r="E10" s="849">
        <v>0</v>
      </c>
      <c r="F10" s="990">
        <v>0</v>
      </c>
      <c r="G10" s="992">
        <v>0</v>
      </c>
      <c r="H10" s="992">
        <v>0</v>
      </c>
      <c r="I10" s="753"/>
      <c r="J10" s="993">
        <v>0</v>
      </c>
      <c r="K10" s="761">
        <v>285</v>
      </c>
      <c r="L10" s="991">
        <v>0</v>
      </c>
      <c r="M10" s="746">
        <v>1</v>
      </c>
      <c r="N10" s="990">
        <v>0</v>
      </c>
      <c r="O10" s="990">
        <v>0</v>
      </c>
      <c r="P10" s="990">
        <v>0</v>
      </c>
      <c r="Q10" s="990">
        <v>0</v>
      </c>
      <c r="R10" s="990">
        <v>0</v>
      </c>
      <c r="S10" s="753">
        <v>2</v>
      </c>
      <c r="T10" s="992">
        <v>0</v>
      </c>
      <c r="U10" s="992">
        <v>0</v>
      </c>
      <c r="V10" s="992">
        <v>0</v>
      </c>
      <c r="W10" s="992">
        <v>0</v>
      </c>
      <c r="X10" s="992">
        <v>0</v>
      </c>
      <c r="Y10" s="753">
        <v>11</v>
      </c>
      <c r="Z10" s="849">
        <v>0</v>
      </c>
      <c r="AA10" s="849">
        <v>0</v>
      </c>
      <c r="AB10" s="849">
        <v>0</v>
      </c>
      <c r="AC10" s="849">
        <v>0</v>
      </c>
      <c r="AD10" s="849">
        <v>0</v>
      </c>
    </row>
    <row r="11" spans="1:31" ht="18.75" customHeight="1" x14ac:dyDescent="0.2">
      <c r="A11" s="752">
        <v>6</v>
      </c>
      <c r="B11" s="753" t="s">
        <v>32</v>
      </c>
      <c r="C11" s="849">
        <v>0</v>
      </c>
      <c r="D11" s="849">
        <v>0</v>
      </c>
      <c r="E11" s="849">
        <v>0</v>
      </c>
      <c r="F11" s="990">
        <v>0</v>
      </c>
      <c r="G11" s="753">
        <v>14</v>
      </c>
      <c r="H11" s="992">
        <v>0</v>
      </c>
      <c r="I11" s="753"/>
      <c r="J11" s="993">
        <v>0</v>
      </c>
      <c r="K11" s="753">
        <v>218</v>
      </c>
      <c r="L11" s="991">
        <v>0</v>
      </c>
      <c r="M11" s="991">
        <v>0</v>
      </c>
      <c r="N11" s="990">
        <v>0</v>
      </c>
      <c r="O11" s="990">
        <v>0</v>
      </c>
      <c r="P11" s="990">
        <v>0</v>
      </c>
      <c r="Q11" s="990">
        <v>0</v>
      </c>
      <c r="R11" s="990">
        <v>0</v>
      </c>
      <c r="S11" s="753">
        <v>1</v>
      </c>
      <c r="T11" s="992">
        <v>0</v>
      </c>
      <c r="U11" s="992">
        <v>0</v>
      </c>
      <c r="V11" s="992">
        <v>0</v>
      </c>
      <c r="W11" s="992">
        <v>0</v>
      </c>
      <c r="X11" s="992">
        <v>0</v>
      </c>
      <c r="Y11" s="753">
        <v>16</v>
      </c>
      <c r="Z11" s="849">
        <v>0</v>
      </c>
      <c r="AA11" s="849">
        <v>0</v>
      </c>
      <c r="AB11" s="849">
        <v>0</v>
      </c>
      <c r="AC11" s="849">
        <v>0</v>
      </c>
      <c r="AD11" s="849">
        <v>0</v>
      </c>
    </row>
    <row r="12" spans="1:31" ht="18.75" customHeight="1" x14ac:dyDescent="0.2">
      <c r="A12" s="754">
        <v>7</v>
      </c>
      <c r="B12" s="755" t="s">
        <v>198</v>
      </c>
      <c r="C12" s="849">
        <v>0</v>
      </c>
      <c r="D12" s="849">
        <v>0</v>
      </c>
      <c r="E12" s="849">
        <v>0</v>
      </c>
      <c r="F12" s="990">
        <v>0</v>
      </c>
      <c r="G12" s="992">
        <v>0</v>
      </c>
      <c r="H12" s="992">
        <v>0</v>
      </c>
      <c r="I12" s="992">
        <v>0</v>
      </c>
      <c r="J12" s="992">
        <v>0</v>
      </c>
      <c r="K12" s="993">
        <v>17</v>
      </c>
      <c r="L12" s="991">
        <v>0</v>
      </c>
      <c r="M12" s="991">
        <v>0</v>
      </c>
      <c r="N12" s="990">
        <v>0</v>
      </c>
      <c r="O12" s="990">
        <v>0</v>
      </c>
      <c r="P12" s="990">
        <v>0</v>
      </c>
      <c r="Q12" s="990">
        <v>0</v>
      </c>
      <c r="R12" s="990">
        <v>0</v>
      </c>
      <c r="S12" s="993">
        <v>0</v>
      </c>
      <c r="T12" s="992">
        <v>0</v>
      </c>
      <c r="U12" s="992">
        <v>0</v>
      </c>
      <c r="V12" s="992">
        <v>0</v>
      </c>
      <c r="W12" s="992">
        <v>0</v>
      </c>
      <c r="X12" s="992">
        <v>0</v>
      </c>
      <c r="Y12" s="992">
        <v>8</v>
      </c>
      <c r="Z12" s="849">
        <v>0</v>
      </c>
      <c r="AA12" s="849">
        <v>0</v>
      </c>
      <c r="AB12" s="849">
        <v>0</v>
      </c>
      <c r="AC12" s="849">
        <v>0</v>
      </c>
      <c r="AD12" s="849">
        <v>0</v>
      </c>
    </row>
    <row r="13" spans="1:31" s="38" customFormat="1" ht="23.25" customHeight="1" x14ac:dyDescent="0.2">
      <c r="A13" s="2397" t="s">
        <v>624</v>
      </c>
      <c r="B13" s="2398"/>
      <c r="C13" s="747">
        <v>0</v>
      </c>
      <c r="D13" s="747">
        <v>0</v>
      </c>
      <c r="E13" s="747">
        <v>0</v>
      </c>
      <c r="F13" s="747">
        <v>0</v>
      </c>
      <c r="G13" s="747">
        <f>SUM(G6:G12)</f>
        <v>14</v>
      </c>
      <c r="H13" s="747">
        <f t="shared" ref="H13:AD13" si="0">SUM(H6:H12)</f>
        <v>0</v>
      </c>
      <c r="I13" s="747">
        <f t="shared" si="0"/>
        <v>1</v>
      </c>
      <c r="J13" s="747">
        <f t="shared" si="0"/>
        <v>0</v>
      </c>
      <c r="K13" s="850">
        <f t="shared" si="0"/>
        <v>991</v>
      </c>
      <c r="L13" s="747">
        <f t="shared" si="0"/>
        <v>0</v>
      </c>
      <c r="M13" s="747">
        <f t="shared" si="0"/>
        <v>2</v>
      </c>
      <c r="N13" s="747">
        <f t="shared" si="0"/>
        <v>0</v>
      </c>
      <c r="O13" s="747">
        <f t="shared" si="0"/>
        <v>0</v>
      </c>
      <c r="P13" s="747">
        <f t="shared" si="0"/>
        <v>0</v>
      </c>
      <c r="Q13" s="747">
        <f t="shared" si="0"/>
        <v>0</v>
      </c>
      <c r="R13" s="747">
        <f t="shared" si="0"/>
        <v>0</v>
      </c>
      <c r="S13" s="747">
        <f t="shared" si="0"/>
        <v>11</v>
      </c>
      <c r="T13" s="747">
        <f t="shared" si="0"/>
        <v>0</v>
      </c>
      <c r="U13" s="747">
        <f t="shared" si="0"/>
        <v>0</v>
      </c>
      <c r="V13" s="747">
        <f t="shared" si="0"/>
        <v>0</v>
      </c>
      <c r="W13" s="747">
        <f t="shared" si="0"/>
        <v>0</v>
      </c>
      <c r="X13" s="747">
        <f t="shared" si="0"/>
        <v>0</v>
      </c>
      <c r="Y13" s="850">
        <f t="shared" si="0"/>
        <v>99</v>
      </c>
      <c r="Z13" s="747">
        <f t="shared" si="0"/>
        <v>0</v>
      </c>
      <c r="AA13" s="747">
        <f t="shared" si="0"/>
        <v>0</v>
      </c>
      <c r="AB13" s="747">
        <f t="shared" si="0"/>
        <v>0</v>
      </c>
      <c r="AC13" s="747">
        <f t="shared" si="0"/>
        <v>0</v>
      </c>
      <c r="AD13" s="747">
        <f t="shared" si="0"/>
        <v>0</v>
      </c>
      <c r="AE13" s="851"/>
    </row>
    <row r="14" spans="1:31" ht="21" customHeight="1" x14ac:dyDescent="0.2">
      <c r="A14" s="756"/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7"/>
      <c r="Y14" s="757"/>
      <c r="Z14" s="757"/>
      <c r="AA14" s="757"/>
      <c r="AB14" s="757"/>
      <c r="AC14" s="757"/>
      <c r="AD14" s="757"/>
    </row>
    <row r="15" spans="1:31" ht="56.25" customHeight="1" x14ac:dyDescent="0.2">
      <c r="A15" s="2404" t="s">
        <v>14</v>
      </c>
      <c r="B15" s="2391" t="s">
        <v>168</v>
      </c>
      <c r="C15" s="2390" t="s">
        <v>185</v>
      </c>
      <c r="D15" s="2390"/>
      <c r="E15" s="2390" t="s">
        <v>186</v>
      </c>
      <c r="F15" s="2390"/>
      <c r="G15" s="2390" t="s">
        <v>187</v>
      </c>
      <c r="H15" s="2390"/>
      <c r="I15" s="2390" t="s">
        <v>188</v>
      </c>
      <c r="J15" s="2390"/>
      <c r="K15" s="2390" t="s">
        <v>189</v>
      </c>
      <c r="L15" s="2390"/>
      <c r="M15" s="2390" t="s">
        <v>481</v>
      </c>
      <c r="N15" s="2390"/>
      <c r="O15" s="2390" t="s">
        <v>190</v>
      </c>
      <c r="P15" s="2390"/>
      <c r="Q15" s="2390" t="s">
        <v>191</v>
      </c>
      <c r="R15" s="2390"/>
      <c r="S15" s="2390" t="s">
        <v>192</v>
      </c>
      <c r="T15" s="2390"/>
      <c r="U15" s="2390" t="s">
        <v>193</v>
      </c>
      <c r="V15" s="2390"/>
      <c r="W15" s="2390" t="s">
        <v>194</v>
      </c>
      <c r="X15" s="2390"/>
      <c r="Y15" s="2390" t="s">
        <v>195</v>
      </c>
      <c r="Z15" s="2390"/>
      <c r="AA15" s="2390" t="s">
        <v>196</v>
      </c>
      <c r="AB15" s="2390"/>
      <c r="AC15" s="2390" t="s">
        <v>197</v>
      </c>
      <c r="AD15" s="2390"/>
    </row>
    <row r="16" spans="1:31" ht="15.75" x14ac:dyDescent="0.25">
      <c r="A16" s="2405"/>
      <c r="B16" s="2391"/>
      <c r="C16" s="749" t="s">
        <v>182</v>
      </c>
      <c r="D16" s="749" t="s">
        <v>183</v>
      </c>
      <c r="E16" s="749" t="s">
        <v>182</v>
      </c>
      <c r="F16" s="749" t="s">
        <v>183</v>
      </c>
      <c r="G16" s="749" t="s">
        <v>182</v>
      </c>
      <c r="H16" s="749" t="s">
        <v>183</v>
      </c>
      <c r="I16" s="749" t="s">
        <v>182</v>
      </c>
      <c r="J16" s="749" t="s">
        <v>183</v>
      </c>
      <c r="K16" s="749" t="s">
        <v>182</v>
      </c>
      <c r="L16" s="749" t="s">
        <v>183</v>
      </c>
      <c r="M16" s="749" t="s">
        <v>182</v>
      </c>
      <c r="N16" s="749" t="s">
        <v>183</v>
      </c>
      <c r="O16" s="749" t="s">
        <v>182</v>
      </c>
      <c r="P16" s="749" t="s">
        <v>183</v>
      </c>
      <c r="Q16" s="749" t="s">
        <v>182</v>
      </c>
      <c r="R16" s="749" t="s">
        <v>183</v>
      </c>
      <c r="S16" s="749" t="s">
        <v>182</v>
      </c>
      <c r="T16" s="749" t="s">
        <v>183</v>
      </c>
      <c r="U16" s="749" t="s">
        <v>182</v>
      </c>
      <c r="V16" s="749" t="s">
        <v>183</v>
      </c>
      <c r="W16" s="749" t="s">
        <v>182</v>
      </c>
      <c r="X16" s="749" t="s">
        <v>183</v>
      </c>
      <c r="Y16" s="749" t="s">
        <v>182</v>
      </c>
      <c r="Z16" s="749" t="s">
        <v>183</v>
      </c>
      <c r="AA16" s="749" t="s">
        <v>182</v>
      </c>
      <c r="AB16" s="749" t="s">
        <v>183</v>
      </c>
      <c r="AC16" s="749" t="s">
        <v>182</v>
      </c>
      <c r="AD16" s="749" t="s">
        <v>183</v>
      </c>
    </row>
    <row r="17" spans="1:30" ht="18" customHeight="1" x14ac:dyDescent="0.2">
      <c r="A17" s="758">
        <v>1</v>
      </c>
      <c r="B17" s="751" t="s">
        <v>184</v>
      </c>
      <c r="C17" s="849">
        <v>0</v>
      </c>
      <c r="D17" s="849">
        <v>0</v>
      </c>
      <c r="E17" s="849">
        <v>0</v>
      </c>
      <c r="F17" s="849">
        <v>0</v>
      </c>
      <c r="G17" s="849">
        <v>0</v>
      </c>
      <c r="H17" s="849">
        <v>0</v>
      </c>
      <c r="I17" s="849">
        <v>0</v>
      </c>
      <c r="J17" s="849">
        <v>0</v>
      </c>
      <c r="K17" s="849">
        <v>0</v>
      </c>
      <c r="L17" s="849">
        <v>0</v>
      </c>
      <c r="M17" s="849">
        <v>0</v>
      </c>
      <c r="N17" s="849">
        <v>0</v>
      </c>
      <c r="O17" s="759">
        <v>152</v>
      </c>
      <c r="P17" s="849">
        <v>0</v>
      </c>
      <c r="Q17" s="849">
        <v>0</v>
      </c>
      <c r="R17" s="849">
        <v>0</v>
      </c>
      <c r="S17" s="751">
        <v>32</v>
      </c>
      <c r="T17" s="849">
        <v>0</v>
      </c>
      <c r="U17" s="849">
        <v>0</v>
      </c>
      <c r="V17" s="849">
        <v>0</v>
      </c>
      <c r="W17" s="849">
        <v>0</v>
      </c>
      <c r="X17" s="849">
        <v>0</v>
      </c>
      <c r="Y17" s="849">
        <v>0</v>
      </c>
      <c r="Z17" s="849">
        <v>0</v>
      </c>
      <c r="AA17" s="849">
        <v>0</v>
      </c>
      <c r="AB17" s="849">
        <v>0</v>
      </c>
      <c r="AC17" s="849">
        <v>0</v>
      </c>
      <c r="AD17" s="849">
        <v>0</v>
      </c>
    </row>
    <row r="18" spans="1:30" ht="18" customHeight="1" x14ac:dyDescent="0.2">
      <c r="A18" s="760">
        <v>7</v>
      </c>
      <c r="B18" s="753" t="s">
        <v>1</v>
      </c>
      <c r="C18" s="849">
        <v>0</v>
      </c>
      <c r="D18" s="849">
        <v>0</v>
      </c>
      <c r="E18" s="849">
        <v>0</v>
      </c>
      <c r="F18" s="849">
        <v>0</v>
      </c>
      <c r="G18" s="849">
        <v>0</v>
      </c>
      <c r="H18" s="849">
        <v>0</v>
      </c>
      <c r="I18" s="849">
        <v>0</v>
      </c>
      <c r="J18" s="849">
        <v>0</v>
      </c>
      <c r="K18" s="849">
        <v>0</v>
      </c>
      <c r="L18" s="849">
        <v>0</v>
      </c>
      <c r="M18" s="849">
        <v>0</v>
      </c>
      <c r="N18" s="849">
        <v>0</v>
      </c>
      <c r="O18" s="761">
        <v>482</v>
      </c>
      <c r="P18" s="849">
        <v>0</v>
      </c>
      <c r="Q18" s="849">
        <v>0</v>
      </c>
      <c r="R18" s="849">
        <v>0</v>
      </c>
      <c r="S18" s="849">
        <v>0</v>
      </c>
      <c r="T18" s="849">
        <v>0</v>
      </c>
      <c r="U18" s="849">
        <v>0</v>
      </c>
      <c r="V18" s="849">
        <v>0</v>
      </c>
      <c r="W18" s="849">
        <v>0</v>
      </c>
      <c r="X18" s="849">
        <v>0</v>
      </c>
      <c r="Y18" s="849">
        <v>0</v>
      </c>
      <c r="Z18" s="849">
        <v>0</v>
      </c>
      <c r="AA18" s="849">
        <v>0</v>
      </c>
      <c r="AB18" s="849">
        <v>0</v>
      </c>
      <c r="AC18" s="849">
        <v>0</v>
      </c>
      <c r="AD18" s="849">
        <v>0</v>
      </c>
    </row>
    <row r="19" spans="1:30" ht="18" customHeight="1" x14ac:dyDescent="0.2">
      <c r="A19" s="760">
        <v>3</v>
      </c>
      <c r="B19" s="753" t="s">
        <v>526</v>
      </c>
      <c r="C19" s="849">
        <v>0</v>
      </c>
      <c r="D19" s="849">
        <v>0</v>
      </c>
      <c r="E19" s="849">
        <v>0</v>
      </c>
      <c r="F19" s="849">
        <v>0</v>
      </c>
      <c r="G19" s="849">
        <v>0</v>
      </c>
      <c r="H19" s="849">
        <v>0</v>
      </c>
      <c r="I19" s="849">
        <v>0</v>
      </c>
      <c r="J19" s="849">
        <v>0</v>
      </c>
      <c r="K19" s="753">
        <v>23</v>
      </c>
      <c r="L19" s="849">
        <v>0</v>
      </c>
      <c r="M19" s="849">
        <v>0</v>
      </c>
      <c r="N19" s="849">
        <v>0</v>
      </c>
      <c r="O19" s="761">
        <v>1195</v>
      </c>
      <c r="P19" s="849">
        <v>0</v>
      </c>
      <c r="Q19" s="849">
        <v>0</v>
      </c>
      <c r="R19" s="849">
        <v>0</v>
      </c>
      <c r="S19" s="753">
        <v>88</v>
      </c>
      <c r="T19" s="849">
        <v>0</v>
      </c>
      <c r="U19" s="849">
        <v>0</v>
      </c>
      <c r="V19" s="849">
        <v>0</v>
      </c>
      <c r="W19" s="849">
        <v>0</v>
      </c>
      <c r="X19" s="849">
        <v>0</v>
      </c>
      <c r="Y19" s="849">
        <v>0</v>
      </c>
      <c r="Z19" s="849">
        <v>0</v>
      </c>
      <c r="AA19" s="753">
        <v>28</v>
      </c>
      <c r="AB19" s="849">
        <v>0</v>
      </c>
      <c r="AC19" s="849">
        <v>0</v>
      </c>
      <c r="AD19" s="849">
        <v>0</v>
      </c>
    </row>
    <row r="20" spans="1:30" ht="18" customHeight="1" x14ac:dyDescent="0.2">
      <c r="A20" s="760">
        <v>4</v>
      </c>
      <c r="B20" s="753" t="s">
        <v>35</v>
      </c>
      <c r="C20" s="849">
        <v>0</v>
      </c>
      <c r="D20" s="849">
        <v>0</v>
      </c>
      <c r="E20" s="849">
        <v>0</v>
      </c>
      <c r="F20" s="849">
        <v>0</v>
      </c>
      <c r="G20" s="849">
        <v>0</v>
      </c>
      <c r="H20" s="849">
        <v>0</v>
      </c>
      <c r="I20" s="849">
        <v>0</v>
      </c>
      <c r="J20" s="849">
        <v>0</v>
      </c>
      <c r="K20" s="753">
        <v>17</v>
      </c>
      <c r="L20" s="849">
        <v>0</v>
      </c>
      <c r="M20" s="849">
        <v>0</v>
      </c>
      <c r="N20" s="849">
        <v>0</v>
      </c>
      <c r="O20" s="761">
        <v>168</v>
      </c>
      <c r="P20" s="849">
        <v>0</v>
      </c>
      <c r="Q20" s="849">
        <v>0</v>
      </c>
      <c r="R20" s="849">
        <v>0</v>
      </c>
      <c r="S20" s="849">
        <v>0</v>
      </c>
      <c r="T20" s="849">
        <v>0</v>
      </c>
      <c r="U20" s="849">
        <v>0</v>
      </c>
      <c r="V20" s="849">
        <v>0</v>
      </c>
      <c r="W20" s="849">
        <v>0</v>
      </c>
      <c r="X20" s="849">
        <v>0</v>
      </c>
      <c r="Y20" s="849">
        <v>0</v>
      </c>
      <c r="Z20" s="849">
        <v>0</v>
      </c>
      <c r="AA20" s="753">
        <v>5</v>
      </c>
      <c r="AB20" s="849">
        <v>0</v>
      </c>
      <c r="AC20" s="849">
        <v>0</v>
      </c>
      <c r="AD20" s="849">
        <v>0</v>
      </c>
    </row>
    <row r="21" spans="1:30" ht="18" customHeight="1" x14ac:dyDescent="0.2">
      <c r="A21" s="760">
        <v>5</v>
      </c>
      <c r="B21" s="753" t="s">
        <v>12</v>
      </c>
      <c r="C21" s="849">
        <v>0</v>
      </c>
      <c r="D21" s="849">
        <v>0</v>
      </c>
      <c r="E21" s="849">
        <v>0</v>
      </c>
      <c r="F21" s="849">
        <v>0</v>
      </c>
      <c r="G21" s="849">
        <v>0</v>
      </c>
      <c r="H21" s="849">
        <v>0</v>
      </c>
      <c r="I21" s="849">
        <v>0</v>
      </c>
      <c r="J21" s="849">
        <v>0</v>
      </c>
      <c r="K21" s="753">
        <v>34</v>
      </c>
      <c r="L21" s="849">
        <v>0</v>
      </c>
      <c r="M21" s="849">
        <v>0</v>
      </c>
      <c r="N21" s="849">
        <v>0</v>
      </c>
      <c r="O21" s="761">
        <v>627</v>
      </c>
      <c r="P21" s="849">
        <v>0</v>
      </c>
      <c r="Q21" s="849">
        <v>0</v>
      </c>
      <c r="R21" s="849">
        <v>0</v>
      </c>
      <c r="S21" s="753">
        <v>20</v>
      </c>
      <c r="T21" s="849">
        <v>0</v>
      </c>
      <c r="U21" s="849">
        <v>0</v>
      </c>
      <c r="V21" s="849">
        <v>0</v>
      </c>
      <c r="W21" s="849">
        <v>0</v>
      </c>
      <c r="X21" s="849">
        <v>0</v>
      </c>
      <c r="Y21" s="849">
        <v>0</v>
      </c>
      <c r="Z21" s="849">
        <v>0</v>
      </c>
      <c r="AA21" s="753">
        <v>34</v>
      </c>
      <c r="AB21" s="849">
        <v>0</v>
      </c>
      <c r="AC21" s="849">
        <v>0</v>
      </c>
      <c r="AD21" s="849">
        <v>0</v>
      </c>
    </row>
    <row r="22" spans="1:30" ht="18" customHeight="1" x14ac:dyDescent="0.2">
      <c r="A22" s="760">
        <v>6</v>
      </c>
      <c r="B22" s="753" t="s">
        <v>32</v>
      </c>
      <c r="C22" s="849">
        <v>0</v>
      </c>
      <c r="D22" s="849">
        <v>0</v>
      </c>
      <c r="E22" s="849">
        <v>0</v>
      </c>
      <c r="F22" s="849">
        <v>0</v>
      </c>
      <c r="G22" s="849">
        <v>0</v>
      </c>
      <c r="H22" s="849">
        <v>0</v>
      </c>
      <c r="I22" s="849">
        <v>0</v>
      </c>
      <c r="J22" s="849">
        <v>0</v>
      </c>
      <c r="K22" s="753">
        <v>5</v>
      </c>
      <c r="L22" s="849">
        <v>0</v>
      </c>
      <c r="M22" s="849">
        <v>0</v>
      </c>
      <c r="N22" s="849">
        <v>0</v>
      </c>
      <c r="O22" s="761">
        <v>1182</v>
      </c>
      <c r="P22" s="849">
        <v>0</v>
      </c>
      <c r="Q22" s="849">
        <v>0</v>
      </c>
      <c r="R22" s="849">
        <v>0</v>
      </c>
      <c r="S22" s="753">
        <v>101</v>
      </c>
      <c r="T22" s="849">
        <v>0</v>
      </c>
      <c r="U22" s="849">
        <v>0</v>
      </c>
      <c r="V22" s="849">
        <v>0</v>
      </c>
      <c r="W22" s="849">
        <v>0</v>
      </c>
      <c r="X22" s="849">
        <v>0</v>
      </c>
      <c r="Y22" s="849">
        <v>0</v>
      </c>
      <c r="Z22" s="849">
        <v>0</v>
      </c>
      <c r="AA22" s="849">
        <v>0</v>
      </c>
      <c r="AB22" s="849">
        <v>0</v>
      </c>
      <c r="AC22" s="849">
        <v>0</v>
      </c>
      <c r="AD22" s="849">
        <v>0</v>
      </c>
    </row>
    <row r="23" spans="1:30" ht="18" customHeight="1" x14ac:dyDescent="0.2">
      <c r="A23" s="762">
        <v>7</v>
      </c>
      <c r="B23" s="755" t="s">
        <v>198</v>
      </c>
      <c r="C23" s="849">
        <v>0</v>
      </c>
      <c r="D23" s="849">
        <v>0</v>
      </c>
      <c r="E23" s="849">
        <v>0</v>
      </c>
      <c r="F23" s="849">
        <v>0</v>
      </c>
      <c r="G23" s="849">
        <v>0</v>
      </c>
      <c r="H23" s="849">
        <v>0</v>
      </c>
      <c r="I23" s="849">
        <v>0</v>
      </c>
      <c r="J23" s="849">
        <v>0</v>
      </c>
      <c r="K23" s="849">
        <v>112</v>
      </c>
      <c r="L23" s="849">
        <v>0</v>
      </c>
      <c r="M23" s="755">
        <v>1</v>
      </c>
      <c r="N23" s="849">
        <v>0</v>
      </c>
      <c r="O23" s="763">
        <v>1</v>
      </c>
      <c r="P23" s="849">
        <v>0</v>
      </c>
      <c r="Q23" s="849">
        <v>0</v>
      </c>
      <c r="R23" s="849">
        <v>0</v>
      </c>
      <c r="S23" s="755">
        <v>30</v>
      </c>
      <c r="T23" s="849">
        <v>0</v>
      </c>
      <c r="U23" s="849">
        <v>0</v>
      </c>
      <c r="V23" s="849">
        <v>0</v>
      </c>
      <c r="W23" s="849">
        <v>0</v>
      </c>
      <c r="X23" s="849">
        <v>0</v>
      </c>
      <c r="Y23" s="849">
        <v>0</v>
      </c>
      <c r="Z23" s="849">
        <v>0</v>
      </c>
      <c r="AA23" s="755">
        <v>12</v>
      </c>
      <c r="AB23" s="849">
        <v>0</v>
      </c>
      <c r="AC23" s="849">
        <v>0</v>
      </c>
      <c r="AD23" s="849">
        <v>0</v>
      </c>
    </row>
    <row r="24" spans="1:30" ht="25.5" customHeight="1" x14ac:dyDescent="0.2">
      <c r="A24" s="2397" t="s">
        <v>509</v>
      </c>
      <c r="B24" s="2398"/>
      <c r="C24" s="747">
        <f>SUM(C17:C23)</f>
        <v>0</v>
      </c>
      <c r="D24" s="747">
        <f t="shared" ref="D24:AD24" si="1">SUM(D17:D23)</f>
        <v>0</v>
      </c>
      <c r="E24" s="747">
        <f t="shared" si="1"/>
        <v>0</v>
      </c>
      <c r="F24" s="747">
        <f t="shared" si="1"/>
        <v>0</v>
      </c>
      <c r="G24" s="747">
        <f t="shared" si="1"/>
        <v>0</v>
      </c>
      <c r="H24" s="747">
        <f t="shared" si="1"/>
        <v>0</v>
      </c>
      <c r="I24" s="747">
        <f t="shared" si="1"/>
        <v>0</v>
      </c>
      <c r="J24" s="747">
        <f t="shared" si="1"/>
        <v>0</v>
      </c>
      <c r="K24" s="747">
        <f t="shared" si="1"/>
        <v>191</v>
      </c>
      <c r="L24" s="764">
        <f t="shared" si="1"/>
        <v>0</v>
      </c>
      <c r="M24" s="764">
        <f t="shared" si="1"/>
        <v>1</v>
      </c>
      <c r="N24" s="764">
        <f t="shared" si="1"/>
        <v>0</v>
      </c>
      <c r="O24" s="765">
        <f t="shared" si="1"/>
        <v>3807</v>
      </c>
      <c r="P24" s="764">
        <f t="shared" si="1"/>
        <v>0</v>
      </c>
      <c r="Q24" s="764">
        <f t="shared" si="1"/>
        <v>0</v>
      </c>
      <c r="R24" s="764">
        <f t="shared" si="1"/>
        <v>0</v>
      </c>
      <c r="S24" s="766">
        <f t="shared" si="1"/>
        <v>271</v>
      </c>
      <c r="T24" s="764">
        <f t="shared" si="1"/>
        <v>0</v>
      </c>
      <c r="U24" s="764">
        <f t="shared" si="1"/>
        <v>0</v>
      </c>
      <c r="V24" s="764">
        <f t="shared" si="1"/>
        <v>0</v>
      </c>
      <c r="W24" s="764">
        <f t="shared" si="1"/>
        <v>0</v>
      </c>
      <c r="X24" s="764">
        <f t="shared" si="1"/>
        <v>0</v>
      </c>
      <c r="Y24" s="764">
        <f t="shared" si="1"/>
        <v>0</v>
      </c>
      <c r="Z24" s="764">
        <f t="shared" si="1"/>
        <v>0</v>
      </c>
      <c r="AA24" s="765">
        <f>SUM(AA17:AA23)</f>
        <v>79</v>
      </c>
      <c r="AB24" s="764">
        <f t="shared" si="1"/>
        <v>0</v>
      </c>
      <c r="AC24" s="764">
        <f t="shared" si="1"/>
        <v>0</v>
      </c>
      <c r="AD24" s="764">
        <f t="shared" si="1"/>
        <v>0</v>
      </c>
    </row>
    <row r="25" spans="1:30" ht="10.5" customHeight="1" x14ac:dyDescent="0.2">
      <c r="A25" s="767"/>
      <c r="B25" s="767"/>
      <c r="C25" s="768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</row>
    <row r="26" spans="1:30" ht="15.75" x14ac:dyDescent="0.25">
      <c r="A26" s="2402" t="s">
        <v>482</v>
      </c>
      <c r="B26" s="2402"/>
      <c r="C26" s="2402"/>
      <c r="D26" s="2402"/>
      <c r="E26" s="2402"/>
      <c r="F26" s="2402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0"/>
      <c r="S26" s="770"/>
      <c r="T26" s="770"/>
      <c r="U26" s="770"/>
      <c r="V26" s="770"/>
      <c r="W26" s="770"/>
      <c r="X26" s="770"/>
      <c r="Y26" s="770"/>
      <c r="Z26" s="770"/>
      <c r="AA26" s="770"/>
      <c r="AB26" s="770"/>
      <c r="AC26" s="770"/>
      <c r="AD26" s="770"/>
    </row>
    <row r="27" spans="1:30" ht="15.75" x14ac:dyDescent="0.25">
      <c r="A27" s="2403"/>
      <c r="B27" s="2403"/>
      <c r="C27" s="2403"/>
      <c r="D27" s="2403"/>
      <c r="E27" s="770"/>
      <c r="F27" s="771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</row>
    <row r="28" spans="1:30" ht="15.75" x14ac:dyDescent="0.25">
      <c r="A28" s="748"/>
      <c r="B28" s="772"/>
      <c r="C28" s="664"/>
      <c r="D28" s="664"/>
      <c r="E28" s="664"/>
      <c r="F28" s="771"/>
      <c r="G28" s="664"/>
      <c r="H28" s="664"/>
      <c r="I28" s="664"/>
      <c r="J28" s="2394"/>
      <c r="K28" s="2394"/>
      <c r="L28" s="2394"/>
      <c r="M28" s="2394"/>
      <c r="N28" s="2394"/>
      <c r="O28" s="2394"/>
      <c r="P28" s="2394"/>
      <c r="Q28" s="664"/>
      <c r="R28" s="664"/>
      <c r="S28" s="664"/>
      <c r="T28" s="664"/>
      <c r="U28" s="2394"/>
      <c r="V28" s="2394"/>
      <c r="W28" s="2394"/>
      <c r="X28" s="2394"/>
      <c r="Y28" s="2394"/>
      <c r="Z28" s="2394"/>
      <c r="AA28" s="2394"/>
      <c r="AB28" s="2394"/>
      <c r="AC28" s="2394"/>
      <c r="AD28" s="2394"/>
    </row>
    <row r="29" spans="1:30" x14ac:dyDescent="0.2">
      <c r="A29" s="748"/>
      <c r="B29" s="772"/>
      <c r="C29" s="664"/>
      <c r="D29" s="664"/>
      <c r="E29" s="664"/>
      <c r="F29" s="664"/>
      <c r="G29" s="664"/>
      <c r="H29" s="664"/>
      <c r="I29" s="664"/>
      <c r="J29" s="2394"/>
      <c r="K29" s="2394"/>
      <c r="L29" s="2394"/>
      <c r="M29" s="2394"/>
      <c r="N29" s="2394"/>
      <c r="O29" s="2394"/>
      <c r="P29" s="2394"/>
      <c r="Q29" s="664"/>
      <c r="R29" s="664"/>
      <c r="S29" s="664"/>
      <c r="T29" s="664"/>
      <c r="U29" s="2395"/>
      <c r="V29" s="2394"/>
      <c r="W29" s="2394"/>
      <c r="X29" s="2394"/>
      <c r="Y29" s="2394"/>
      <c r="Z29" s="2394"/>
      <c r="AA29" s="2394"/>
      <c r="AB29" s="2394"/>
      <c r="AC29" s="2394"/>
      <c r="AD29" s="2394"/>
    </row>
    <row r="30" spans="1:30" x14ac:dyDescent="0.2">
      <c r="A30" s="664"/>
      <c r="B30" s="773"/>
      <c r="C30" s="664"/>
      <c r="D30" s="664"/>
      <c r="E30" s="664"/>
      <c r="F30" s="664"/>
      <c r="G30" s="664"/>
      <c r="H30" s="664"/>
      <c r="I30" s="664"/>
      <c r="J30" s="774"/>
      <c r="K30" s="774"/>
      <c r="L30" s="774"/>
      <c r="M30" s="774"/>
      <c r="N30" s="774"/>
      <c r="O30" s="774"/>
      <c r="P30" s="774"/>
      <c r="Q30" s="664"/>
      <c r="R30" s="664"/>
      <c r="S30" s="664"/>
      <c r="T30" s="664"/>
      <c r="U30" s="774"/>
      <c r="V30" s="774"/>
      <c r="W30" s="774"/>
      <c r="X30" s="774"/>
      <c r="Y30" s="774"/>
      <c r="Z30" s="774"/>
      <c r="AA30" s="774"/>
      <c r="AB30" s="774"/>
      <c r="AC30" s="774"/>
      <c r="AD30" s="774"/>
    </row>
    <row r="31" spans="1:30" x14ac:dyDescent="0.2">
      <c r="A31" s="664"/>
      <c r="B31" s="773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</row>
    <row r="32" spans="1:30" x14ac:dyDescent="0.2">
      <c r="A32" s="664"/>
      <c r="B32" s="77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</row>
    <row r="33" spans="1:30" x14ac:dyDescent="0.2">
      <c r="A33" s="664"/>
      <c r="B33" s="77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</row>
    <row r="34" spans="1:30" ht="15.75" x14ac:dyDescent="0.25">
      <c r="A34" s="664"/>
      <c r="B34" s="664"/>
      <c r="C34" s="664"/>
      <c r="D34" s="664"/>
      <c r="E34" s="664"/>
      <c r="F34" s="664"/>
      <c r="G34" s="664"/>
      <c r="H34" s="664"/>
      <c r="I34" s="664"/>
      <c r="J34" s="2393"/>
      <c r="K34" s="2393"/>
      <c r="L34" s="2393"/>
      <c r="M34" s="2393"/>
      <c r="N34" s="2393"/>
      <c r="O34" s="2393"/>
      <c r="P34" s="2393"/>
      <c r="Q34" s="664"/>
      <c r="R34" s="664"/>
      <c r="S34" s="664"/>
      <c r="T34" s="775"/>
      <c r="U34" s="775"/>
      <c r="V34" s="2393"/>
      <c r="W34" s="2393"/>
      <c r="X34" s="2393"/>
      <c r="Y34" s="2393"/>
      <c r="Z34" s="2393"/>
      <c r="AA34" s="2393"/>
      <c r="AB34" s="2393"/>
      <c r="AC34" s="2393"/>
      <c r="AD34" s="775"/>
    </row>
  </sheetData>
  <mergeCells count="45"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  <mergeCell ref="I15:J15"/>
    <mergeCell ref="K15:L15"/>
    <mergeCell ref="A1:AD1"/>
    <mergeCell ref="A13:B13"/>
    <mergeCell ref="AC15:AD15"/>
    <mergeCell ref="Y15:Z15"/>
    <mergeCell ref="AA15:AB15"/>
    <mergeCell ref="AC4:AD4"/>
    <mergeCell ref="O4:P4"/>
    <mergeCell ref="Q4:R4"/>
    <mergeCell ref="S4:T4"/>
    <mergeCell ref="U4:V4"/>
    <mergeCell ref="Y4:Z4"/>
    <mergeCell ref="AA4:AB4"/>
    <mergeCell ref="W4:X4"/>
    <mergeCell ref="C2:AB2"/>
    <mergeCell ref="A3:F3"/>
    <mergeCell ref="A4:A5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K4:L4"/>
    <mergeCell ref="M4:N4"/>
    <mergeCell ref="B4:B5"/>
    <mergeCell ref="C4:D4"/>
    <mergeCell ref="E4:F4"/>
    <mergeCell ref="G4:H4"/>
    <mergeCell ref="I4:J4"/>
  </mergeCells>
  <phoneticPr fontId="20" type="noConversion"/>
  <pageMargins left="0.2" right="0.21" top="0.49" bottom="0.48" header="0.26" footer="0.36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4"/>
  </sheetPr>
  <dimension ref="A2:K22"/>
  <sheetViews>
    <sheetView zoomScale="75" workbookViewId="0">
      <selection activeCell="A2" sqref="A2:K2"/>
    </sheetView>
  </sheetViews>
  <sheetFormatPr defaultRowHeight="15" x14ac:dyDescent="0.2"/>
  <cols>
    <col min="1" max="1" width="4.25" customWidth="1"/>
    <col min="2" max="2" width="19.5" customWidth="1"/>
    <col min="3" max="3" width="14" customWidth="1"/>
    <col min="4" max="4" width="11.375" customWidth="1"/>
    <col min="5" max="5" width="11.5" customWidth="1"/>
    <col min="6" max="6" width="11.375" customWidth="1"/>
    <col min="7" max="7" width="12" customWidth="1"/>
    <col min="8" max="8" width="10.25" customWidth="1"/>
    <col min="9" max="9" width="8.75" customWidth="1"/>
    <col min="10" max="10" width="11.375" customWidth="1"/>
    <col min="11" max="11" width="10.5" customWidth="1"/>
  </cols>
  <sheetData>
    <row r="2" spans="1:11" ht="18.75" x14ac:dyDescent="0.3">
      <c r="A2" s="2267" t="s">
        <v>40</v>
      </c>
      <c r="B2" s="2267"/>
      <c r="C2" s="2267"/>
      <c r="D2" s="2267"/>
      <c r="E2" s="2267"/>
      <c r="F2" s="2267"/>
      <c r="G2" s="2267"/>
      <c r="H2" s="2267"/>
      <c r="I2" s="2267"/>
      <c r="J2" s="2267"/>
      <c r="K2" s="2267"/>
    </row>
    <row r="3" spans="1:11" ht="21.75" x14ac:dyDescent="0.35">
      <c r="A3" s="4"/>
    </row>
    <row r="4" spans="1:11" x14ac:dyDescent="0.2">
      <c r="A4" s="2406" t="s">
        <v>3</v>
      </c>
      <c r="B4" s="2414" t="s">
        <v>38</v>
      </c>
      <c r="C4" s="2406" t="s">
        <v>4</v>
      </c>
      <c r="D4" s="2406" t="s">
        <v>5</v>
      </c>
      <c r="E4" s="2406" t="s">
        <v>6</v>
      </c>
      <c r="F4" s="2406" t="s">
        <v>7</v>
      </c>
      <c r="G4" s="2406" t="s">
        <v>15</v>
      </c>
      <c r="H4" s="2406" t="s">
        <v>8</v>
      </c>
      <c r="I4" s="2406" t="s">
        <v>9</v>
      </c>
      <c r="J4" s="2406" t="s">
        <v>10</v>
      </c>
      <c r="K4" s="2406" t="s">
        <v>11</v>
      </c>
    </row>
    <row r="5" spans="1:11" ht="49.5" customHeight="1" x14ac:dyDescent="0.2">
      <c r="A5" s="2407"/>
      <c r="B5" s="2415"/>
      <c r="C5" s="2407"/>
      <c r="D5" s="2407"/>
      <c r="E5" s="2407"/>
      <c r="F5" s="2407"/>
      <c r="G5" s="2407"/>
      <c r="H5" s="2407"/>
      <c r="I5" s="2407"/>
      <c r="J5" s="2407"/>
      <c r="K5" s="2407"/>
    </row>
    <row r="6" spans="1:11" x14ac:dyDescent="0.2">
      <c r="A6" s="2410">
        <v>1</v>
      </c>
      <c r="B6" s="2412" t="s">
        <v>92</v>
      </c>
      <c r="C6" s="2408">
        <v>0</v>
      </c>
      <c r="D6" s="2408">
        <v>12</v>
      </c>
      <c r="E6" s="2408">
        <v>21</v>
      </c>
      <c r="F6" s="2408">
        <v>63</v>
      </c>
      <c r="G6" s="2408">
        <v>118</v>
      </c>
      <c r="H6" s="2408">
        <v>0</v>
      </c>
      <c r="I6" s="2408">
        <v>0</v>
      </c>
      <c r="J6" s="2408">
        <v>0</v>
      </c>
      <c r="K6" s="2408">
        <v>118</v>
      </c>
    </row>
    <row r="7" spans="1:11" x14ac:dyDescent="0.2">
      <c r="A7" s="2411"/>
      <c r="B7" s="2413"/>
      <c r="C7" s="2409"/>
      <c r="D7" s="2409"/>
      <c r="E7" s="2409"/>
      <c r="F7" s="2409"/>
      <c r="G7" s="2409"/>
      <c r="H7" s="2409"/>
      <c r="I7" s="2409"/>
      <c r="J7" s="2409"/>
      <c r="K7" s="2409"/>
    </row>
    <row r="8" spans="1:11" x14ac:dyDescent="0.2">
      <c r="A8" s="2411">
        <v>2</v>
      </c>
      <c r="B8" s="2413" t="s">
        <v>101</v>
      </c>
      <c r="C8" s="2409">
        <v>15</v>
      </c>
      <c r="D8" s="2409">
        <v>29</v>
      </c>
      <c r="E8" s="2409">
        <v>84</v>
      </c>
      <c r="F8" s="2409">
        <v>184</v>
      </c>
      <c r="G8" s="2409">
        <v>401</v>
      </c>
      <c r="H8" s="2409">
        <v>0</v>
      </c>
      <c r="I8" s="2409">
        <v>7</v>
      </c>
      <c r="J8" s="2409">
        <v>0</v>
      </c>
      <c r="K8" s="2409">
        <v>203</v>
      </c>
    </row>
    <row r="9" spans="1:11" x14ac:dyDescent="0.2">
      <c r="A9" s="2411"/>
      <c r="B9" s="2413"/>
      <c r="C9" s="2409"/>
      <c r="D9" s="2409"/>
      <c r="E9" s="2409"/>
      <c r="F9" s="2409"/>
      <c r="G9" s="2409"/>
      <c r="H9" s="2409"/>
      <c r="I9" s="2409"/>
      <c r="J9" s="2409"/>
      <c r="K9" s="2409"/>
    </row>
    <row r="10" spans="1:11" x14ac:dyDescent="0.2">
      <c r="A10" s="2411">
        <v>3</v>
      </c>
      <c r="B10" s="2413" t="s">
        <v>94</v>
      </c>
      <c r="C10" s="2409">
        <v>4</v>
      </c>
      <c r="D10" s="2409">
        <v>4</v>
      </c>
      <c r="E10" s="2409">
        <v>17</v>
      </c>
      <c r="F10" s="2409">
        <v>70</v>
      </c>
      <c r="G10" s="2409">
        <v>387</v>
      </c>
      <c r="H10" s="2409">
        <v>0</v>
      </c>
      <c r="I10" s="2409">
        <v>1</v>
      </c>
      <c r="J10" s="2409">
        <v>0</v>
      </c>
      <c r="K10" s="2409">
        <v>79</v>
      </c>
    </row>
    <row r="11" spans="1:11" x14ac:dyDescent="0.2">
      <c r="A11" s="2411"/>
      <c r="B11" s="2413"/>
      <c r="C11" s="2409"/>
      <c r="D11" s="2409"/>
      <c r="E11" s="2409"/>
      <c r="F11" s="2409"/>
      <c r="G11" s="2409"/>
      <c r="H11" s="2409"/>
      <c r="I11" s="2409"/>
      <c r="J11" s="2409"/>
      <c r="K11" s="2409"/>
    </row>
    <row r="12" spans="1:11" x14ac:dyDescent="0.2">
      <c r="A12" s="2411">
        <v>4</v>
      </c>
      <c r="B12" s="2413" t="s">
        <v>95</v>
      </c>
      <c r="C12" s="2409">
        <v>9</v>
      </c>
      <c r="D12" s="2409">
        <v>35</v>
      </c>
      <c r="E12" s="2409">
        <v>77</v>
      </c>
      <c r="F12" s="2409">
        <v>217</v>
      </c>
      <c r="G12" s="2409">
        <v>572</v>
      </c>
      <c r="H12" s="2409">
        <v>0</v>
      </c>
      <c r="I12" s="2409">
        <v>14</v>
      </c>
      <c r="J12" s="2409">
        <v>0</v>
      </c>
      <c r="K12" s="2409">
        <v>228</v>
      </c>
    </row>
    <row r="13" spans="1:11" x14ac:dyDescent="0.2">
      <c r="A13" s="2411"/>
      <c r="B13" s="2413"/>
      <c r="C13" s="2409"/>
      <c r="D13" s="2409"/>
      <c r="E13" s="2409"/>
      <c r="F13" s="2409"/>
      <c r="G13" s="2409"/>
      <c r="H13" s="2409"/>
      <c r="I13" s="2409"/>
      <c r="J13" s="2409"/>
      <c r="K13" s="2409"/>
    </row>
    <row r="14" spans="1:11" x14ac:dyDescent="0.2">
      <c r="A14" s="2411">
        <v>5</v>
      </c>
      <c r="B14" s="2413" t="s">
        <v>96</v>
      </c>
      <c r="C14" s="2409">
        <v>3</v>
      </c>
      <c r="D14" s="2409">
        <v>12</v>
      </c>
      <c r="E14" s="2409">
        <v>70</v>
      </c>
      <c r="F14" s="2409">
        <v>224</v>
      </c>
      <c r="G14" s="2409">
        <v>420</v>
      </c>
      <c r="H14" s="2409">
        <v>0</v>
      </c>
      <c r="I14" s="2409">
        <v>7</v>
      </c>
      <c r="J14" s="2409">
        <v>0</v>
      </c>
      <c r="K14" s="2409">
        <v>142</v>
      </c>
    </row>
    <row r="15" spans="1:11" x14ac:dyDescent="0.2">
      <c r="A15" s="2411"/>
      <c r="B15" s="2413"/>
      <c r="C15" s="2409"/>
      <c r="D15" s="2409"/>
      <c r="E15" s="2409"/>
      <c r="F15" s="2409"/>
      <c r="G15" s="2409"/>
      <c r="H15" s="2409"/>
      <c r="I15" s="2409"/>
      <c r="J15" s="2409"/>
      <c r="K15" s="2409"/>
    </row>
    <row r="16" spans="1:11" x14ac:dyDescent="0.2">
      <c r="A16" s="2411">
        <v>6</v>
      </c>
      <c r="B16" s="2413" t="s">
        <v>39</v>
      </c>
      <c r="C16" s="2409">
        <v>10</v>
      </c>
      <c r="D16" s="2409">
        <v>47</v>
      </c>
      <c r="E16" s="2409">
        <v>164</v>
      </c>
      <c r="F16" s="2409">
        <v>472</v>
      </c>
      <c r="G16" s="2409">
        <v>844</v>
      </c>
      <c r="H16" s="2409">
        <v>0</v>
      </c>
      <c r="I16" s="2409">
        <v>33</v>
      </c>
      <c r="J16" s="2409">
        <v>0</v>
      </c>
      <c r="K16" s="2409">
        <v>298</v>
      </c>
    </row>
    <row r="17" spans="1:11" x14ac:dyDescent="0.2">
      <c r="A17" s="2421"/>
      <c r="B17" s="2422"/>
      <c r="C17" s="2416"/>
      <c r="D17" s="2416"/>
      <c r="E17" s="2416"/>
      <c r="F17" s="2416"/>
      <c r="G17" s="2416"/>
      <c r="H17" s="2416"/>
      <c r="I17" s="2416"/>
      <c r="J17" s="2416"/>
      <c r="K17" s="2416"/>
    </row>
    <row r="18" spans="1:11" x14ac:dyDescent="0.2">
      <c r="A18" s="2419"/>
      <c r="B18" s="2209" t="s">
        <v>102</v>
      </c>
      <c r="C18" s="2417">
        <v>41</v>
      </c>
      <c r="D18" s="2417">
        <v>139</v>
      </c>
      <c r="E18" s="2417">
        <v>433</v>
      </c>
      <c r="F18" s="2417">
        <v>1230</v>
      </c>
      <c r="G18" s="2417">
        <v>2742</v>
      </c>
      <c r="H18" s="2417">
        <v>0</v>
      </c>
      <c r="I18" s="2417">
        <v>62</v>
      </c>
      <c r="J18" s="2417">
        <v>0</v>
      </c>
      <c r="K18" s="2417">
        <v>1068</v>
      </c>
    </row>
    <row r="19" spans="1:11" x14ac:dyDescent="0.2">
      <c r="A19" s="2420"/>
      <c r="B19" s="2365"/>
      <c r="C19" s="2418"/>
      <c r="D19" s="2418"/>
      <c r="E19" s="2418"/>
      <c r="F19" s="2418"/>
      <c r="G19" s="2418"/>
      <c r="H19" s="2418"/>
      <c r="I19" s="2418"/>
      <c r="J19" s="2418"/>
      <c r="K19" s="2418"/>
    </row>
    <row r="20" spans="1:11" ht="18.75" x14ac:dyDescent="0.3">
      <c r="A20" s="147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ht="18.75" x14ac:dyDescent="0.3">
      <c r="A21" s="148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89"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A14:A15"/>
    <mergeCell ref="C18:C19"/>
    <mergeCell ref="F14:F15"/>
    <mergeCell ref="G14:G15"/>
    <mergeCell ref="B14:B15"/>
    <mergeCell ref="C14:C15"/>
    <mergeCell ref="D14:D15"/>
    <mergeCell ref="E14:E15"/>
    <mergeCell ref="A18:A19"/>
    <mergeCell ref="B18:B19"/>
    <mergeCell ref="D18:D19"/>
    <mergeCell ref="E18:E19"/>
    <mergeCell ref="K16:K17"/>
    <mergeCell ref="F18:F19"/>
    <mergeCell ref="C16:C17"/>
    <mergeCell ref="D16:D17"/>
    <mergeCell ref="G18:G19"/>
    <mergeCell ref="E16:E17"/>
    <mergeCell ref="G16:G17"/>
    <mergeCell ref="F10:F11"/>
    <mergeCell ref="G10:G11"/>
    <mergeCell ref="H12:H13"/>
    <mergeCell ref="I12:I13"/>
    <mergeCell ref="J12:J13"/>
    <mergeCell ref="H14:H15"/>
    <mergeCell ref="J16:J17"/>
    <mergeCell ref="H16:H17"/>
    <mergeCell ref="F12:F13"/>
    <mergeCell ref="I14:I15"/>
    <mergeCell ref="J14:J15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</mergeCells>
  <phoneticPr fontId="20" type="noConversion"/>
  <pageMargins left="0.57999999999999996" right="0.56000000000000005" top="0.56000000000000005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AE35"/>
  <sheetViews>
    <sheetView zoomScale="110" zoomScaleNormal="110" workbookViewId="0">
      <selection activeCell="U31" sqref="U31"/>
    </sheetView>
  </sheetViews>
  <sheetFormatPr defaultRowHeight="15" x14ac:dyDescent="0.2"/>
  <cols>
    <col min="1" max="1" width="3.125" style="395" customWidth="1"/>
    <col min="2" max="2" width="16.75" style="395" customWidth="1"/>
    <col min="3" max="3" width="4.75" style="395" customWidth="1"/>
    <col min="4" max="4" width="4.25" style="395" customWidth="1"/>
    <col min="5" max="5" width="3.75" style="395" customWidth="1"/>
    <col min="6" max="6" width="4.25" style="395" customWidth="1"/>
    <col min="7" max="7" width="4" style="395" customWidth="1"/>
    <col min="8" max="8" width="4.25" style="395" customWidth="1"/>
    <col min="9" max="9" width="3.5" style="395" customWidth="1"/>
    <col min="10" max="10" width="4" style="395" customWidth="1"/>
    <col min="11" max="11" width="5.875" style="395" customWidth="1"/>
    <col min="12" max="12" width="3.5" style="395" customWidth="1"/>
    <col min="13" max="13" width="3.375" style="395" customWidth="1"/>
    <col min="14" max="14" width="3.5" style="395" customWidth="1"/>
    <col min="15" max="15" width="7" style="395" customWidth="1"/>
    <col min="16" max="17" width="3.25" style="395" customWidth="1"/>
    <col min="18" max="18" width="4.25" style="395" customWidth="1"/>
    <col min="19" max="19" width="5.875" style="395" customWidth="1"/>
    <col min="20" max="20" width="3.25" style="395" customWidth="1"/>
    <col min="21" max="21" width="3.5" style="395" customWidth="1"/>
    <col min="22" max="22" width="3.375" style="395" customWidth="1"/>
    <col min="23" max="23" width="3.875" style="395" customWidth="1"/>
    <col min="24" max="24" width="3.375" style="395" customWidth="1"/>
    <col min="25" max="25" width="6.625" style="395" customWidth="1"/>
    <col min="26" max="26" width="3.5" style="395" customWidth="1"/>
    <col min="27" max="27" width="3.375" style="395" customWidth="1"/>
    <col min="28" max="28" width="3.875" style="395" customWidth="1"/>
    <col min="29" max="30" width="3.75" style="395" customWidth="1"/>
    <col min="31" max="31" width="9" style="395"/>
  </cols>
  <sheetData>
    <row r="1" spans="1:31" ht="3.75" customHeight="1" x14ac:dyDescent="0.2"/>
    <row r="2" spans="1:31" ht="44.25" customHeight="1" x14ac:dyDescent="0.2">
      <c r="A2" s="2427" t="s">
        <v>953</v>
      </c>
      <c r="B2" s="2427"/>
      <c r="C2" s="2427"/>
      <c r="D2" s="2427"/>
      <c r="E2" s="2427"/>
      <c r="F2" s="2427"/>
      <c r="G2" s="2427"/>
      <c r="H2" s="2427"/>
      <c r="I2" s="2427"/>
      <c r="J2" s="2427"/>
      <c r="K2" s="2427"/>
      <c r="L2" s="2427"/>
      <c r="M2" s="2427"/>
      <c r="N2" s="2427"/>
      <c r="O2" s="2427"/>
      <c r="P2" s="2427"/>
      <c r="Q2" s="2427"/>
      <c r="R2" s="2427"/>
      <c r="S2" s="2427"/>
      <c r="T2" s="2427"/>
      <c r="U2" s="2427"/>
      <c r="V2" s="2427"/>
      <c r="W2" s="2427"/>
      <c r="X2" s="2427"/>
      <c r="Y2" s="2427"/>
      <c r="Z2" s="2427"/>
      <c r="AA2" s="2427"/>
      <c r="AB2" s="2427"/>
      <c r="AC2" s="2427"/>
      <c r="AD2" s="2427"/>
    </row>
    <row r="3" spans="1:31" ht="54" customHeight="1" x14ac:dyDescent="0.2">
      <c r="A3" s="2401" t="s">
        <v>14</v>
      </c>
      <c r="B3" s="2391" t="s">
        <v>168</v>
      </c>
      <c r="C3" s="2390" t="s">
        <v>169</v>
      </c>
      <c r="D3" s="2390"/>
      <c r="E3" s="2392" t="s">
        <v>170</v>
      </c>
      <c r="F3" s="2392"/>
      <c r="G3" s="2390" t="s">
        <v>171</v>
      </c>
      <c r="H3" s="2390"/>
      <c r="I3" s="2390" t="s">
        <v>172</v>
      </c>
      <c r="J3" s="2390"/>
      <c r="K3" s="2424" t="s">
        <v>173</v>
      </c>
      <c r="L3" s="2424"/>
      <c r="M3" s="2390" t="s">
        <v>174</v>
      </c>
      <c r="N3" s="2390"/>
      <c r="O3" s="2390" t="s">
        <v>293</v>
      </c>
      <c r="P3" s="2390"/>
      <c r="Q3" s="2390" t="s">
        <v>883</v>
      </c>
      <c r="R3" s="2390"/>
      <c r="S3" s="2390" t="s">
        <v>882</v>
      </c>
      <c r="T3" s="2390"/>
      <c r="U3" s="2390" t="s">
        <v>177</v>
      </c>
      <c r="V3" s="2390"/>
      <c r="W3" s="2431" t="s">
        <v>178</v>
      </c>
      <c r="X3" s="2431"/>
      <c r="Y3" s="2390" t="s">
        <v>179</v>
      </c>
      <c r="Z3" s="2390"/>
      <c r="AA3" s="2390" t="s">
        <v>180</v>
      </c>
      <c r="AB3" s="2390"/>
      <c r="AC3" s="2390" t="s">
        <v>181</v>
      </c>
      <c r="AD3" s="2390"/>
    </row>
    <row r="4" spans="1:31" ht="14.25" customHeight="1" x14ac:dyDescent="0.2">
      <c r="A4" s="2401"/>
      <c r="B4" s="2391"/>
      <c r="C4" s="1381" t="s">
        <v>182</v>
      </c>
      <c r="D4" s="1381" t="s">
        <v>183</v>
      </c>
      <c r="E4" s="1381" t="s">
        <v>182</v>
      </c>
      <c r="F4" s="1381" t="s">
        <v>183</v>
      </c>
      <c r="G4" s="1381" t="s">
        <v>182</v>
      </c>
      <c r="H4" s="1381" t="s">
        <v>183</v>
      </c>
      <c r="I4" s="1381" t="s">
        <v>182</v>
      </c>
      <c r="J4" s="1381" t="s">
        <v>183</v>
      </c>
      <c r="K4" s="1381" t="s">
        <v>182</v>
      </c>
      <c r="L4" s="1381" t="s">
        <v>183</v>
      </c>
      <c r="M4" s="1381" t="s">
        <v>182</v>
      </c>
      <c r="N4" s="1381" t="s">
        <v>183</v>
      </c>
      <c r="O4" s="1381" t="s">
        <v>182</v>
      </c>
      <c r="P4" s="1381" t="s">
        <v>183</v>
      </c>
      <c r="Q4" s="1381" t="s">
        <v>182</v>
      </c>
      <c r="R4" s="1381" t="s">
        <v>183</v>
      </c>
      <c r="S4" s="1381" t="s">
        <v>182</v>
      </c>
      <c r="T4" s="1381" t="s">
        <v>183</v>
      </c>
      <c r="U4" s="1381" t="s">
        <v>182</v>
      </c>
      <c r="V4" s="1381" t="s">
        <v>183</v>
      </c>
      <c r="W4" s="1381" t="s">
        <v>182</v>
      </c>
      <c r="X4" s="1381" t="s">
        <v>183</v>
      </c>
      <c r="Y4" s="1381" t="s">
        <v>182</v>
      </c>
      <c r="Z4" s="1381" t="s">
        <v>183</v>
      </c>
      <c r="AA4" s="1381" t="s">
        <v>182</v>
      </c>
      <c r="AB4" s="1381" t="s">
        <v>183</v>
      </c>
      <c r="AC4" s="1381" t="s">
        <v>182</v>
      </c>
      <c r="AD4" s="1381" t="s">
        <v>183</v>
      </c>
    </row>
    <row r="5" spans="1:31" ht="18.75" customHeight="1" x14ac:dyDescent="0.2">
      <c r="A5" s="750">
        <v>1</v>
      </c>
      <c r="B5" s="751" t="s">
        <v>161</v>
      </c>
      <c r="C5" s="1491">
        <v>0</v>
      </c>
      <c r="D5" s="1491">
        <v>0</v>
      </c>
      <c r="E5" s="1491">
        <v>0</v>
      </c>
      <c r="F5" s="1491">
        <v>0</v>
      </c>
      <c r="G5" s="1491">
        <v>0</v>
      </c>
      <c r="H5" s="1491">
        <v>0</v>
      </c>
      <c r="I5" s="1491">
        <v>0</v>
      </c>
      <c r="J5" s="1492">
        <v>0</v>
      </c>
      <c r="K5" s="1493">
        <v>76</v>
      </c>
      <c r="L5" s="1492">
        <v>0</v>
      </c>
      <c r="M5" s="1492">
        <v>0</v>
      </c>
      <c r="N5" s="1491">
        <v>0</v>
      </c>
      <c r="O5" s="1491">
        <v>0</v>
      </c>
      <c r="P5" s="1491">
        <v>0</v>
      </c>
      <c r="Q5" s="1491">
        <v>0</v>
      </c>
      <c r="R5" s="1491">
        <v>0</v>
      </c>
      <c r="S5" s="1491">
        <v>0</v>
      </c>
      <c r="T5" s="1491">
        <v>0</v>
      </c>
      <c r="U5" s="1491">
        <v>0</v>
      </c>
      <c r="V5" s="1491">
        <v>0</v>
      </c>
      <c r="W5" s="1491">
        <v>0</v>
      </c>
      <c r="X5" s="1491">
        <v>0</v>
      </c>
      <c r="Y5" s="1491">
        <v>28</v>
      </c>
      <c r="Z5" s="1491">
        <v>0</v>
      </c>
      <c r="AA5" s="1491">
        <v>0</v>
      </c>
      <c r="AB5" s="1491">
        <v>0</v>
      </c>
      <c r="AC5" s="1491">
        <v>0</v>
      </c>
      <c r="AD5" s="1491">
        <v>0</v>
      </c>
    </row>
    <row r="6" spans="1:31" ht="18.75" customHeight="1" x14ac:dyDescent="0.2">
      <c r="A6" s="752">
        <v>2</v>
      </c>
      <c r="B6" s="753" t="s">
        <v>28</v>
      </c>
      <c r="C6" s="1491">
        <v>0</v>
      </c>
      <c r="D6" s="1491">
        <v>0</v>
      </c>
      <c r="E6" s="1491">
        <v>0</v>
      </c>
      <c r="F6" s="1491">
        <v>0</v>
      </c>
      <c r="G6" s="1491">
        <v>0</v>
      </c>
      <c r="H6" s="1491">
        <v>0</v>
      </c>
      <c r="I6" s="1492">
        <v>0</v>
      </c>
      <c r="J6" s="1492">
        <v>0</v>
      </c>
      <c r="K6" s="1493">
        <v>97</v>
      </c>
      <c r="L6" s="1492">
        <v>0</v>
      </c>
      <c r="M6" s="1492">
        <v>0</v>
      </c>
      <c r="N6" s="1491">
        <v>0</v>
      </c>
      <c r="O6" s="1491">
        <v>0</v>
      </c>
      <c r="P6" s="1491">
        <v>0</v>
      </c>
      <c r="Q6" s="1491">
        <v>0</v>
      </c>
      <c r="R6" s="1491">
        <v>0</v>
      </c>
      <c r="S6" s="1491">
        <v>1</v>
      </c>
      <c r="T6" s="1491">
        <v>0</v>
      </c>
      <c r="U6" s="1491">
        <v>0</v>
      </c>
      <c r="V6" s="1491">
        <v>0</v>
      </c>
      <c r="W6" s="1491">
        <v>0</v>
      </c>
      <c r="X6" s="1491">
        <v>0</v>
      </c>
      <c r="Y6" s="1491">
        <v>10</v>
      </c>
      <c r="Z6" s="1491">
        <v>0</v>
      </c>
      <c r="AA6" s="1491">
        <v>0</v>
      </c>
      <c r="AB6" s="1491">
        <v>0</v>
      </c>
      <c r="AC6" s="1491">
        <v>0</v>
      </c>
      <c r="AD6" s="1491">
        <v>0</v>
      </c>
    </row>
    <row r="7" spans="1:31" ht="18.75" customHeight="1" x14ac:dyDescent="0.2">
      <c r="A7" s="752">
        <v>3</v>
      </c>
      <c r="B7" s="753" t="s">
        <v>106</v>
      </c>
      <c r="C7" s="1491">
        <v>0</v>
      </c>
      <c r="D7" s="1491">
        <v>0</v>
      </c>
      <c r="E7" s="1491">
        <v>0</v>
      </c>
      <c r="F7" s="1491">
        <v>0</v>
      </c>
      <c r="G7" s="1491">
        <v>0</v>
      </c>
      <c r="H7" s="1491">
        <v>0</v>
      </c>
      <c r="I7" s="1492">
        <v>0</v>
      </c>
      <c r="J7" s="1492">
        <v>0</v>
      </c>
      <c r="K7" s="1493">
        <v>704</v>
      </c>
      <c r="L7" s="1492">
        <v>0</v>
      </c>
      <c r="M7" s="1492">
        <v>0</v>
      </c>
      <c r="N7" s="1491">
        <v>0</v>
      </c>
      <c r="O7" s="1491">
        <v>0</v>
      </c>
      <c r="P7" s="1491">
        <v>0</v>
      </c>
      <c r="Q7" s="1491">
        <v>0</v>
      </c>
      <c r="R7" s="1491">
        <v>0</v>
      </c>
      <c r="S7" s="1491">
        <v>3</v>
      </c>
      <c r="T7" s="1491">
        <v>0</v>
      </c>
      <c r="U7" s="1491">
        <v>0</v>
      </c>
      <c r="V7" s="1491">
        <v>0</v>
      </c>
      <c r="W7" s="1491">
        <v>0</v>
      </c>
      <c r="X7" s="1491">
        <v>0</v>
      </c>
      <c r="Y7" s="1491">
        <v>53</v>
      </c>
      <c r="Z7" s="1491">
        <v>0</v>
      </c>
      <c r="AA7" s="1491">
        <v>0</v>
      </c>
      <c r="AB7" s="1491">
        <v>0</v>
      </c>
      <c r="AC7" s="1491">
        <v>0</v>
      </c>
      <c r="AD7" s="1491">
        <v>0</v>
      </c>
    </row>
    <row r="8" spans="1:31" ht="18.75" customHeight="1" x14ac:dyDescent="0.2">
      <c r="A8" s="752">
        <v>4</v>
      </c>
      <c r="B8" s="753" t="s">
        <v>57</v>
      </c>
      <c r="C8" s="1491">
        <v>0</v>
      </c>
      <c r="D8" s="1491">
        <v>0</v>
      </c>
      <c r="E8" s="1491">
        <v>0</v>
      </c>
      <c r="F8" s="1491">
        <v>0</v>
      </c>
      <c r="G8" s="1491">
        <v>0</v>
      </c>
      <c r="H8" s="1491">
        <v>0</v>
      </c>
      <c r="I8" s="1494">
        <v>1</v>
      </c>
      <c r="J8" s="1492">
        <v>0</v>
      </c>
      <c r="K8" s="1493">
        <v>15</v>
      </c>
      <c r="L8" s="1492">
        <v>0</v>
      </c>
      <c r="M8" s="1492">
        <v>1</v>
      </c>
      <c r="N8" s="1491">
        <v>0</v>
      </c>
      <c r="O8" s="1491">
        <v>2</v>
      </c>
      <c r="P8" s="1491">
        <v>0</v>
      </c>
      <c r="Q8" s="1491">
        <v>0</v>
      </c>
      <c r="R8" s="1491">
        <v>0</v>
      </c>
      <c r="S8" s="1491">
        <v>11</v>
      </c>
      <c r="T8" s="1491">
        <v>0</v>
      </c>
      <c r="U8" s="1491">
        <v>0</v>
      </c>
      <c r="V8" s="1491">
        <v>0</v>
      </c>
      <c r="W8" s="1491">
        <v>0</v>
      </c>
      <c r="X8" s="1491">
        <v>0</v>
      </c>
      <c r="Y8" s="1491">
        <v>74</v>
      </c>
      <c r="Z8" s="1491">
        <v>0</v>
      </c>
      <c r="AA8" s="1491">
        <v>0</v>
      </c>
      <c r="AB8" s="1491">
        <v>0</v>
      </c>
      <c r="AC8" s="1491">
        <v>0</v>
      </c>
      <c r="AD8" s="1491">
        <v>0</v>
      </c>
    </row>
    <row r="9" spans="1:31" ht="18.75" customHeight="1" x14ac:dyDescent="0.2">
      <c r="A9" s="752">
        <v>5</v>
      </c>
      <c r="B9" s="753" t="s">
        <v>156</v>
      </c>
      <c r="C9" s="1491">
        <v>0</v>
      </c>
      <c r="D9" s="1491">
        <v>0</v>
      </c>
      <c r="E9" s="1491">
        <v>0</v>
      </c>
      <c r="F9" s="1491">
        <v>0</v>
      </c>
      <c r="G9" s="1491">
        <v>0</v>
      </c>
      <c r="H9" s="1491">
        <v>0</v>
      </c>
      <c r="I9" s="1494">
        <v>1</v>
      </c>
      <c r="J9" s="1492">
        <v>0</v>
      </c>
      <c r="K9" s="1493">
        <v>527</v>
      </c>
      <c r="L9" s="1492">
        <v>0</v>
      </c>
      <c r="M9" s="1492">
        <v>0</v>
      </c>
      <c r="N9" s="1491">
        <v>0</v>
      </c>
      <c r="O9" s="1491">
        <v>3</v>
      </c>
      <c r="P9" s="1491">
        <v>0</v>
      </c>
      <c r="Q9" s="1491">
        <v>0</v>
      </c>
      <c r="R9" s="1491">
        <v>0</v>
      </c>
      <c r="S9" s="1492">
        <v>18</v>
      </c>
      <c r="T9" s="1491">
        <v>0</v>
      </c>
      <c r="U9" s="1491">
        <v>0</v>
      </c>
      <c r="V9" s="1491">
        <v>0</v>
      </c>
      <c r="W9" s="1491">
        <v>1</v>
      </c>
      <c r="X9" s="1491">
        <v>0</v>
      </c>
      <c r="Y9" s="1491">
        <v>312</v>
      </c>
      <c r="Z9" s="1491">
        <v>0</v>
      </c>
      <c r="AA9" s="1491">
        <v>0</v>
      </c>
      <c r="AB9" s="1491">
        <v>0</v>
      </c>
      <c r="AC9" s="1491">
        <v>0</v>
      </c>
      <c r="AD9" s="1491">
        <v>0</v>
      </c>
    </row>
    <row r="10" spans="1:31" ht="18.75" customHeight="1" x14ac:dyDescent="0.2">
      <c r="A10" s="752">
        <v>6</v>
      </c>
      <c r="B10" s="753" t="s">
        <v>55</v>
      </c>
      <c r="C10" s="1491">
        <v>0</v>
      </c>
      <c r="D10" s="1491">
        <v>0</v>
      </c>
      <c r="E10" s="1491">
        <v>0</v>
      </c>
      <c r="F10" s="1491">
        <v>0</v>
      </c>
      <c r="G10" s="1491">
        <v>26</v>
      </c>
      <c r="H10" s="1491">
        <v>0</v>
      </c>
      <c r="I10" s="1491">
        <v>0</v>
      </c>
      <c r="J10" s="1492">
        <v>0</v>
      </c>
      <c r="K10" s="1493">
        <v>563</v>
      </c>
      <c r="L10" s="1492">
        <v>0</v>
      </c>
      <c r="M10" s="1492">
        <v>1</v>
      </c>
      <c r="N10" s="1491">
        <v>0</v>
      </c>
      <c r="O10" s="1491">
        <v>4</v>
      </c>
      <c r="P10" s="1491">
        <v>0</v>
      </c>
      <c r="Q10" s="1491">
        <v>0</v>
      </c>
      <c r="R10" s="1491">
        <v>0</v>
      </c>
      <c r="S10" s="1491">
        <v>11</v>
      </c>
      <c r="T10" s="1491">
        <v>0</v>
      </c>
      <c r="U10" s="1491">
        <v>0</v>
      </c>
      <c r="V10" s="1491">
        <v>0</v>
      </c>
      <c r="W10" s="1491">
        <v>0</v>
      </c>
      <c r="X10" s="1491">
        <v>0</v>
      </c>
      <c r="Y10" s="1491">
        <v>96</v>
      </c>
      <c r="Z10" s="1491">
        <v>0</v>
      </c>
      <c r="AA10" s="1491">
        <v>0</v>
      </c>
      <c r="AB10" s="1491">
        <v>0</v>
      </c>
      <c r="AC10" s="1491">
        <v>0</v>
      </c>
      <c r="AD10" s="1491">
        <v>0</v>
      </c>
    </row>
    <row r="11" spans="1:31" ht="18.75" customHeight="1" x14ac:dyDescent="0.2">
      <c r="A11" s="754">
        <v>7</v>
      </c>
      <c r="B11" s="755" t="s">
        <v>198</v>
      </c>
      <c r="C11" s="1491">
        <v>0</v>
      </c>
      <c r="D11" s="1491">
        <v>0</v>
      </c>
      <c r="E11" s="1491">
        <v>1</v>
      </c>
      <c r="F11" s="1491">
        <v>0</v>
      </c>
      <c r="G11" s="1491">
        <v>0</v>
      </c>
      <c r="H11" s="1491">
        <v>0</v>
      </c>
      <c r="I11" s="1491">
        <v>0</v>
      </c>
      <c r="J11" s="1491">
        <v>0</v>
      </c>
      <c r="K11" s="1492">
        <v>48</v>
      </c>
      <c r="L11" s="1492">
        <v>0</v>
      </c>
      <c r="M11" s="1492">
        <v>0</v>
      </c>
      <c r="N11" s="1491">
        <v>0</v>
      </c>
      <c r="O11" s="1491">
        <v>4</v>
      </c>
      <c r="P11" s="1491">
        <v>0</v>
      </c>
      <c r="Q11" s="1491">
        <v>0</v>
      </c>
      <c r="R11" s="1491">
        <v>0</v>
      </c>
      <c r="S11" s="1491">
        <v>6</v>
      </c>
      <c r="T11" s="1491">
        <v>0</v>
      </c>
      <c r="U11" s="1491">
        <v>0</v>
      </c>
      <c r="V11" s="1491">
        <v>0</v>
      </c>
      <c r="W11" s="1491">
        <v>0</v>
      </c>
      <c r="X11" s="1491">
        <v>0</v>
      </c>
      <c r="Y11" s="1491">
        <v>86</v>
      </c>
      <c r="Z11" s="1491">
        <v>0</v>
      </c>
      <c r="AA11" s="1491">
        <v>0</v>
      </c>
      <c r="AB11" s="1491">
        <v>0</v>
      </c>
      <c r="AC11" s="1491">
        <v>0</v>
      </c>
      <c r="AD11" s="1491">
        <v>0</v>
      </c>
    </row>
    <row r="12" spans="1:31" s="38" customFormat="1" ht="19.5" customHeight="1" x14ac:dyDescent="0.2">
      <c r="A12" s="2397" t="s">
        <v>954</v>
      </c>
      <c r="B12" s="2398"/>
      <c r="C12" s="1818">
        <f>SUM(C5:C11)</f>
        <v>0</v>
      </c>
      <c r="D12" s="1818">
        <f t="shared" ref="D12:AD12" si="0">SUM(D5:D11)</f>
        <v>0</v>
      </c>
      <c r="E12" s="1818">
        <f t="shared" si="0"/>
        <v>1</v>
      </c>
      <c r="F12" s="1818">
        <f t="shared" si="0"/>
        <v>0</v>
      </c>
      <c r="G12" s="1818">
        <f t="shared" si="0"/>
        <v>26</v>
      </c>
      <c r="H12" s="1818">
        <f t="shared" si="0"/>
        <v>0</v>
      </c>
      <c r="I12" s="1818">
        <f t="shared" si="0"/>
        <v>2</v>
      </c>
      <c r="J12" s="1818">
        <f t="shared" si="0"/>
        <v>0</v>
      </c>
      <c r="K12" s="1818">
        <f t="shared" si="0"/>
        <v>2030</v>
      </c>
      <c r="L12" s="1818">
        <f t="shared" si="0"/>
        <v>0</v>
      </c>
      <c r="M12" s="1818">
        <f t="shared" si="0"/>
        <v>2</v>
      </c>
      <c r="N12" s="1818">
        <f t="shared" si="0"/>
        <v>0</v>
      </c>
      <c r="O12" s="1818">
        <f t="shared" si="0"/>
        <v>13</v>
      </c>
      <c r="P12" s="1818">
        <f t="shared" si="0"/>
        <v>0</v>
      </c>
      <c r="Q12" s="1818">
        <f t="shared" si="0"/>
        <v>0</v>
      </c>
      <c r="R12" s="1818">
        <f t="shared" si="0"/>
        <v>0</v>
      </c>
      <c r="S12" s="1818">
        <f t="shared" si="0"/>
        <v>50</v>
      </c>
      <c r="T12" s="1818">
        <f t="shared" si="0"/>
        <v>0</v>
      </c>
      <c r="U12" s="1818">
        <f t="shared" si="0"/>
        <v>0</v>
      </c>
      <c r="V12" s="1818">
        <f t="shared" si="0"/>
        <v>0</v>
      </c>
      <c r="W12" s="1818">
        <f t="shared" si="0"/>
        <v>1</v>
      </c>
      <c r="X12" s="1818">
        <f t="shared" si="0"/>
        <v>0</v>
      </c>
      <c r="Y12" s="1818">
        <f t="shared" si="0"/>
        <v>659</v>
      </c>
      <c r="Z12" s="1818">
        <f t="shared" si="0"/>
        <v>0</v>
      </c>
      <c r="AA12" s="1818">
        <f t="shared" si="0"/>
        <v>0</v>
      </c>
      <c r="AB12" s="1818">
        <f t="shared" si="0"/>
        <v>0</v>
      </c>
      <c r="AC12" s="1818">
        <f t="shared" si="0"/>
        <v>0</v>
      </c>
      <c r="AD12" s="1818">
        <f t="shared" si="0"/>
        <v>0</v>
      </c>
      <c r="AE12" s="851"/>
    </row>
    <row r="13" spans="1:31" ht="12.75" customHeight="1" x14ac:dyDescent="0.2">
      <c r="A13" s="756"/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</row>
    <row r="14" spans="1:31" ht="48.75" customHeight="1" x14ac:dyDescent="0.2">
      <c r="A14" s="2404" t="s">
        <v>14</v>
      </c>
      <c r="B14" s="2391" t="s">
        <v>168</v>
      </c>
      <c r="C14" s="2390" t="s">
        <v>908</v>
      </c>
      <c r="D14" s="2390"/>
      <c r="E14" s="2423" t="s">
        <v>907</v>
      </c>
      <c r="F14" s="2423"/>
      <c r="G14" s="2390" t="s">
        <v>175</v>
      </c>
      <c r="H14" s="2390"/>
      <c r="I14" s="2390" t="s">
        <v>188</v>
      </c>
      <c r="J14" s="2390"/>
      <c r="K14" s="2390" t="s">
        <v>189</v>
      </c>
      <c r="L14" s="2390"/>
      <c r="M14" s="2390" t="s">
        <v>481</v>
      </c>
      <c r="N14" s="2390"/>
      <c r="O14" s="2390" t="s">
        <v>190</v>
      </c>
      <c r="P14" s="2390"/>
      <c r="Q14" s="2432" t="s">
        <v>191</v>
      </c>
      <c r="R14" s="2432"/>
      <c r="S14" s="2390" t="s">
        <v>192</v>
      </c>
      <c r="T14" s="2390"/>
      <c r="U14" s="2390" t="s">
        <v>193</v>
      </c>
      <c r="V14" s="2390"/>
      <c r="W14" s="2390" t="s">
        <v>194</v>
      </c>
      <c r="X14" s="2390"/>
      <c r="Y14" s="2390" t="s">
        <v>664</v>
      </c>
      <c r="Z14" s="2390"/>
      <c r="AA14" s="2390" t="s">
        <v>195</v>
      </c>
      <c r="AB14" s="2390"/>
      <c r="AC14" s="2425" t="s">
        <v>197</v>
      </c>
      <c r="AD14" s="2425"/>
    </row>
    <row r="15" spans="1:31" ht="14.25" customHeight="1" x14ac:dyDescent="0.2">
      <c r="A15" s="2405"/>
      <c r="B15" s="2391"/>
      <c r="C15" s="1381" t="s">
        <v>182</v>
      </c>
      <c r="D15" s="1381" t="s">
        <v>183</v>
      </c>
      <c r="E15" s="1381" t="s">
        <v>182</v>
      </c>
      <c r="F15" s="1381" t="s">
        <v>183</v>
      </c>
      <c r="G15" s="1381" t="s">
        <v>182</v>
      </c>
      <c r="H15" s="1381" t="s">
        <v>183</v>
      </c>
      <c r="I15" s="1381" t="s">
        <v>182</v>
      </c>
      <c r="J15" s="1381" t="s">
        <v>183</v>
      </c>
      <c r="K15" s="1381" t="s">
        <v>182</v>
      </c>
      <c r="L15" s="1381" t="s">
        <v>183</v>
      </c>
      <c r="M15" s="1381" t="s">
        <v>182</v>
      </c>
      <c r="N15" s="1381" t="s">
        <v>183</v>
      </c>
      <c r="O15" s="1381" t="s">
        <v>182</v>
      </c>
      <c r="P15" s="1381" t="s">
        <v>183</v>
      </c>
      <c r="Q15" s="1381" t="s">
        <v>182</v>
      </c>
      <c r="R15" s="1381" t="s">
        <v>183</v>
      </c>
      <c r="S15" s="1381" t="s">
        <v>182</v>
      </c>
      <c r="T15" s="1381" t="s">
        <v>183</v>
      </c>
      <c r="U15" s="1381" t="s">
        <v>182</v>
      </c>
      <c r="V15" s="1381" t="s">
        <v>183</v>
      </c>
      <c r="W15" s="1381" t="s">
        <v>182</v>
      </c>
      <c r="X15" s="1381" t="s">
        <v>183</v>
      </c>
      <c r="Y15" s="1381" t="s">
        <v>182</v>
      </c>
      <c r="Z15" s="1381" t="s">
        <v>183</v>
      </c>
      <c r="AA15" s="1381" t="s">
        <v>182</v>
      </c>
      <c r="AB15" s="1381" t="s">
        <v>183</v>
      </c>
      <c r="AC15" s="1381" t="s">
        <v>182</v>
      </c>
      <c r="AD15" s="1381" t="s">
        <v>183</v>
      </c>
    </row>
    <row r="16" spans="1:31" ht="18" customHeight="1" x14ac:dyDescent="0.2">
      <c r="A16" s="758">
        <v>1</v>
      </c>
      <c r="B16" s="751" t="s">
        <v>161</v>
      </c>
      <c r="C16" s="1491">
        <v>0</v>
      </c>
      <c r="D16" s="1491">
        <v>0</v>
      </c>
      <c r="E16" s="1491">
        <v>1</v>
      </c>
      <c r="F16" s="1491">
        <v>0</v>
      </c>
      <c r="G16" s="1491">
        <v>0</v>
      </c>
      <c r="H16" s="1491">
        <v>0</v>
      </c>
      <c r="I16" s="1491">
        <v>0</v>
      </c>
      <c r="J16" s="1491">
        <v>0</v>
      </c>
      <c r="K16" s="1491">
        <v>37</v>
      </c>
      <c r="L16" s="1491">
        <v>0</v>
      </c>
      <c r="M16" s="1491">
        <v>0</v>
      </c>
      <c r="N16" s="1491">
        <v>0</v>
      </c>
      <c r="O16" s="1495">
        <v>447</v>
      </c>
      <c r="P16" s="1491">
        <v>0</v>
      </c>
      <c r="Q16" s="1491">
        <v>0</v>
      </c>
      <c r="R16" s="1491">
        <v>0</v>
      </c>
      <c r="S16" s="1496">
        <v>157</v>
      </c>
      <c r="T16" s="1491">
        <v>0</v>
      </c>
      <c r="U16" s="1491">
        <v>0</v>
      </c>
      <c r="V16" s="1491">
        <v>0</v>
      </c>
      <c r="W16" s="1491">
        <v>0</v>
      </c>
      <c r="X16" s="1491">
        <v>0</v>
      </c>
      <c r="Y16" s="1491">
        <v>2</v>
      </c>
      <c r="Z16" s="1491">
        <v>0</v>
      </c>
      <c r="AA16" s="1491">
        <v>0</v>
      </c>
      <c r="AB16" s="1491">
        <v>0</v>
      </c>
      <c r="AC16" s="1491">
        <v>0</v>
      </c>
      <c r="AD16" s="1491">
        <v>0</v>
      </c>
    </row>
    <row r="17" spans="1:30" ht="18" customHeight="1" x14ac:dyDescent="0.2">
      <c r="A17" s="760">
        <v>7</v>
      </c>
      <c r="B17" s="753" t="s">
        <v>28</v>
      </c>
      <c r="C17" s="1491">
        <v>0</v>
      </c>
      <c r="D17" s="1491">
        <v>0</v>
      </c>
      <c r="E17" s="1491">
        <v>0</v>
      </c>
      <c r="F17" s="1491">
        <v>0</v>
      </c>
      <c r="G17" s="1491">
        <v>0</v>
      </c>
      <c r="H17" s="1491">
        <v>0</v>
      </c>
      <c r="I17" s="1491">
        <v>0</v>
      </c>
      <c r="J17" s="1491">
        <v>0</v>
      </c>
      <c r="K17" s="1491">
        <v>20</v>
      </c>
      <c r="L17" s="1491">
        <v>0</v>
      </c>
      <c r="M17" s="1491">
        <v>0</v>
      </c>
      <c r="N17" s="1491">
        <v>0</v>
      </c>
      <c r="O17" s="1493">
        <v>504</v>
      </c>
      <c r="P17" s="1491">
        <v>0</v>
      </c>
      <c r="Q17" s="1491">
        <v>0</v>
      </c>
      <c r="R17" s="1491">
        <v>0</v>
      </c>
      <c r="S17" s="1491">
        <v>253</v>
      </c>
      <c r="T17" s="1491">
        <v>0</v>
      </c>
      <c r="U17" s="1491">
        <v>0</v>
      </c>
      <c r="V17" s="1491">
        <v>0</v>
      </c>
      <c r="W17" s="1491">
        <v>0</v>
      </c>
      <c r="X17" s="1491">
        <v>0</v>
      </c>
      <c r="Y17" s="1491">
        <v>11</v>
      </c>
      <c r="Z17" s="1491">
        <v>0</v>
      </c>
      <c r="AA17" s="1491">
        <v>0</v>
      </c>
      <c r="AB17" s="1491">
        <v>0</v>
      </c>
      <c r="AC17" s="1491">
        <v>0</v>
      </c>
      <c r="AD17" s="1491">
        <v>0</v>
      </c>
    </row>
    <row r="18" spans="1:30" ht="18" customHeight="1" x14ac:dyDescent="0.2">
      <c r="A18" s="760">
        <v>3</v>
      </c>
      <c r="B18" s="753" t="s">
        <v>106</v>
      </c>
      <c r="C18" s="1491">
        <v>0</v>
      </c>
      <c r="D18" s="1491">
        <v>0</v>
      </c>
      <c r="E18" s="1491">
        <v>0</v>
      </c>
      <c r="F18" s="1491">
        <v>0</v>
      </c>
      <c r="G18" s="1491">
        <v>0</v>
      </c>
      <c r="H18" s="1491">
        <v>0</v>
      </c>
      <c r="I18" s="1491">
        <v>0</v>
      </c>
      <c r="J18" s="1491">
        <v>0</v>
      </c>
      <c r="K18" s="1491">
        <v>40</v>
      </c>
      <c r="L18" s="1491">
        <v>0</v>
      </c>
      <c r="M18" s="1491">
        <v>0</v>
      </c>
      <c r="N18" s="1491">
        <v>0</v>
      </c>
      <c r="O18" s="1493">
        <v>1337</v>
      </c>
      <c r="P18" s="1491">
        <v>0</v>
      </c>
      <c r="Q18" s="1491">
        <v>0</v>
      </c>
      <c r="R18" s="1491">
        <v>0</v>
      </c>
      <c r="S18" s="1496">
        <v>312</v>
      </c>
      <c r="T18" s="1491">
        <v>0</v>
      </c>
      <c r="U18" s="1491">
        <v>0</v>
      </c>
      <c r="V18" s="1491">
        <v>0</v>
      </c>
      <c r="W18" s="1491">
        <v>0</v>
      </c>
      <c r="X18" s="1491">
        <v>0</v>
      </c>
      <c r="Y18" s="1491">
        <v>3</v>
      </c>
      <c r="Z18" s="1491">
        <v>0</v>
      </c>
      <c r="AA18" s="1491">
        <v>0</v>
      </c>
      <c r="AB18" s="1491">
        <v>0</v>
      </c>
      <c r="AC18" s="1491">
        <v>0</v>
      </c>
      <c r="AD18" s="1491">
        <v>0</v>
      </c>
    </row>
    <row r="19" spans="1:30" ht="18" customHeight="1" x14ac:dyDescent="0.2">
      <c r="A19" s="760">
        <v>4</v>
      </c>
      <c r="B19" s="753" t="s">
        <v>57</v>
      </c>
      <c r="C19" s="1491">
        <v>0</v>
      </c>
      <c r="D19" s="1491">
        <v>0</v>
      </c>
      <c r="E19" s="1491">
        <v>1</v>
      </c>
      <c r="F19" s="1491">
        <v>0</v>
      </c>
      <c r="G19" s="1491">
        <v>0</v>
      </c>
      <c r="H19" s="1491">
        <v>0</v>
      </c>
      <c r="I19" s="1491">
        <v>0</v>
      </c>
      <c r="J19" s="1491">
        <v>0</v>
      </c>
      <c r="K19" s="1491">
        <v>10</v>
      </c>
      <c r="L19" s="1491">
        <v>0</v>
      </c>
      <c r="M19" s="1491">
        <v>0</v>
      </c>
      <c r="N19" s="1491">
        <v>0</v>
      </c>
      <c r="O19" s="1493">
        <v>78</v>
      </c>
      <c r="P19" s="1491">
        <v>0</v>
      </c>
      <c r="Q19" s="1491">
        <v>0</v>
      </c>
      <c r="R19" s="1491">
        <v>0</v>
      </c>
      <c r="S19" s="1491">
        <v>0</v>
      </c>
      <c r="T19" s="1491">
        <v>0</v>
      </c>
      <c r="U19" s="1491">
        <v>0</v>
      </c>
      <c r="V19" s="1491">
        <v>0</v>
      </c>
      <c r="W19" s="1491">
        <v>0</v>
      </c>
      <c r="X19" s="1491">
        <v>0</v>
      </c>
      <c r="Y19" s="1491">
        <v>132</v>
      </c>
      <c r="Z19" s="1491">
        <v>0</v>
      </c>
      <c r="AA19" s="1491">
        <v>0</v>
      </c>
      <c r="AB19" s="1491">
        <v>0</v>
      </c>
      <c r="AC19" s="1491">
        <v>0</v>
      </c>
      <c r="AD19" s="1491">
        <v>0</v>
      </c>
    </row>
    <row r="20" spans="1:30" ht="18" customHeight="1" x14ac:dyDescent="0.2">
      <c r="A20" s="760">
        <v>5</v>
      </c>
      <c r="B20" s="753" t="s">
        <v>156</v>
      </c>
      <c r="C20" s="1491">
        <v>0</v>
      </c>
      <c r="D20" s="1491">
        <v>0</v>
      </c>
      <c r="E20" s="1491">
        <v>1</v>
      </c>
      <c r="F20" s="1491">
        <v>0</v>
      </c>
      <c r="G20" s="1491">
        <v>0</v>
      </c>
      <c r="H20" s="1491">
        <v>0</v>
      </c>
      <c r="I20" s="1491">
        <v>0</v>
      </c>
      <c r="J20" s="1491">
        <v>0</v>
      </c>
      <c r="K20" s="1491">
        <v>16</v>
      </c>
      <c r="L20" s="1491">
        <v>0</v>
      </c>
      <c r="M20" s="1491">
        <v>0</v>
      </c>
      <c r="N20" s="1491">
        <v>0</v>
      </c>
      <c r="O20" s="1493">
        <v>948</v>
      </c>
      <c r="P20" s="1491">
        <v>0</v>
      </c>
      <c r="Q20" s="1491">
        <v>0</v>
      </c>
      <c r="R20" s="1491">
        <v>0</v>
      </c>
      <c r="S20" s="1496">
        <v>799</v>
      </c>
      <c r="T20" s="1491">
        <v>0</v>
      </c>
      <c r="U20" s="1491">
        <v>0</v>
      </c>
      <c r="V20" s="1491">
        <v>0</v>
      </c>
      <c r="W20" s="1491">
        <v>0</v>
      </c>
      <c r="X20" s="1491">
        <v>0</v>
      </c>
      <c r="Y20" s="1491">
        <v>62</v>
      </c>
      <c r="Z20" s="1491">
        <v>0</v>
      </c>
      <c r="AA20" s="1491">
        <v>0</v>
      </c>
      <c r="AB20" s="1491">
        <v>0</v>
      </c>
      <c r="AC20" s="1491">
        <v>0</v>
      </c>
      <c r="AD20" s="1491">
        <v>0</v>
      </c>
    </row>
    <row r="21" spans="1:30" ht="18" customHeight="1" x14ac:dyDescent="0.2">
      <c r="A21" s="760">
        <v>6</v>
      </c>
      <c r="B21" s="753" t="s">
        <v>55</v>
      </c>
      <c r="C21" s="1491">
        <v>0</v>
      </c>
      <c r="D21" s="1491">
        <v>0</v>
      </c>
      <c r="E21" s="1491">
        <v>0</v>
      </c>
      <c r="F21" s="1491">
        <v>0</v>
      </c>
      <c r="G21" s="1491">
        <v>0</v>
      </c>
      <c r="H21" s="1491">
        <v>0</v>
      </c>
      <c r="I21" s="1491">
        <v>1</v>
      </c>
      <c r="J21" s="1491">
        <v>0</v>
      </c>
      <c r="K21" s="1491">
        <v>13</v>
      </c>
      <c r="L21" s="1491">
        <v>0</v>
      </c>
      <c r="M21" s="1491">
        <v>0</v>
      </c>
      <c r="N21" s="1491">
        <v>0</v>
      </c>
      <c r="O21" s="1493">
        <v>2152</v>
      </c>
      <c r="P21" s="1491">
        <v>0</v>
      </c>
      <c r="Q21" s="1491">
        <v>0</v>
      </c>
      <c r="R21" s="1491">
        <v>0</v>
      </c>
      <c r="S21" s="1496">
        <v>482</v>
      </c>
      <c r="T21" s="1491">
        <v>0</v>
      </c>
      <c r="U21" s="1491">
        <v>0</v>
      </c>
      <c r="V21" s="1491">
        <v>0</v>
      </c>
      <c r="W21" s="1491">
        <v>0</v>
      </c>
      <c r="X21" s="1491">
        <v>0</v>
      </c>
      <c r="Y21" s="1491">
        <v>34</v>
      </c>
      <c r="Z21" s="1491">
        <v>0</v>
      </c>
      <c r="AA21" s="1491">
        <v>0</v>
      </c>
      <c r="AB21" s="1491">
        <v>0</v>
      </c>
      <c r="AC21" s="1491">
        <v>0</v>
      </c>
      <c r="AD21" s="1491">
        <v>0</v>
      </c>
    </row>
    <row r="22" spans="1:30" ht="18" customHeight="1" x14ac:dyDescent="0.2">
      <c r="A22" s="762">
        <v>7</v>
      </c>
      <c r="B22" s="755" t="s">
        <v>198</v>
      </c>
      <c r="C22" s="1491">
        <v>0</v>
      </c>
      <c r="D22" s="1491">
        <v>0</v>
      </c>
      <c r="E22" s="1491">
        <v>1</v>
      </c>
      <c r="F22" s="1491">
        <v>0</v>
      </c>
      <c r="G22" s="1491">
        <v>0</v>
      </c>
      <c r="H22" s="1491">
        <v>0</v>
      </c>
      <c r="I22" s="1491">
        <v>1</v>
      </c>
      <c r="J22" s="1491">
        <v>0</v>
      </c>
      <c r="K22" s="1491">
        <v>9</v>
      </c>
      <c r="L22" s="1491">
        <v>0</v>
      </c>
      <c r="M22" s="1491">
        <v>0</v>
      </c>
      <c r="N22" s="1491">
        <v>0</v>
      </c>
      <c r="O22" s="1496">
        <v>86</v>
      </c>
      <c r="P22" s="1491">
        <v>0</v>
      </c>
      <c r="Q22" s="1491">
        <v>0</v>
      </c>
      <c r="R22" s="1491">
        <v>0</v>
      </c>
      <c r="S22" s="1496">
        <v>28</v>
      </c>
      <c r="T22" s="1491">
        <v>0</v>
      </c>
      <c r="U22" s="1491">
        <v>0</v>
      </c>
      <c r="V22" s="1491">
        <v>0</v>
      </c>
      <c r="W22" s="1491">
        <v>0</v>
      </c>
      <c r="X22" s="1491">
        <v>0</v>
      </c>
      <c r="Y22" s="1491">
        <v>66</v>
      </c>
      <c r="Z22" s="1491">
        <v>0</v>
      </c>
      <c r="AA22" s="1491">
        <v>0</v>
      </c>
      <c r="AB22" s="1491">
        <v>0</v>
      </c>
      <c r="AC22" s="1491">
        <v>0</v>
      </c>
      <c r="AD22" s="1491">
        <v>0</v>
      </c>
    </row>
    <row r="23" spans="1:30" ht="15" customHeight="1" x14ac:dyDescent="0.2">
      <c r="A23" s="2397" t="s">
        <v>955</v>
      </c>
      <c r="B23" s="2398"/>
      <c r="C23" s="1497">
        <f t="shared" ref="C23:AD23" si="1">SUM(C16:C22)</f>
        <v>0</v>
      </c>
      <c r="D23" s="1497">
        <f t="shared" si="1"/>
        <v>0</v>
      </c>
      <c r="E23" s="1497">
        <f t="shared" si="1"/>
        <v>4</v>
      </c>
      <c r="F23" s="1497">
        <f t="shared" si="1"/>
        <v>0</v>
      </c>
      <c r="G23" s="1497">
        <f t="shared" si="1"/>
        <v>0</v>
      </c>
      <c r="H23" s="1497">
        <f t="shared" si="1"/>
        <v>0</v>
      </c>
      <c r="I23" s="1497">
        <f t="shared" si="1"/>
        <v>2</v>
      </c>
      <c r="J23" s="1497">
        <f t="shared" si="1"/>
        <v>0</v>
      </c>
      <c r="K23" s="1497">
        <f t="shared" si="1"/>
        <v>145</v>
      </c>
      <c r="L23" s="1497">
        <f t="shared" si="1"/>
        <v>0</v>
      </c>
      <c r="M23" s="1497">
        <f t="shared" si="1"/>
        <v>0</v>
      </c>
      <c r="N23" s="1497">
        <f t="shared" si="1"/>
        <v>0</v>
      </c>
      <c r="O23" s="1497">
        <f t="shared" si="1"/>
        <v>5552</v>
      </c>
      <c r="P23" s="1497">
        <f t="shared" si="1"/>
        <v>0</v>
      </c>
      <c r="Q23" s="1497">
        <f t="shared" si="1"/>
        <v>0</v>
      </c>
      <c r="R23" s="1497">
        <f t="shared" si="1"/>
        <v>0</v>
      </c>
      <c r="S23" s="1497">
        <f t="shared" si="1"/>
        <v>2031</v>
      </c>
      <c r="T23" s="1497">
        <f t="shared" si="1"/>
        <v>0</v>
      </c>
      <c r="U23" s="1497">
        <f t="shared" si="1"/>
        <v>0</v>
      </c>
      <c r="V23" s="1497">
        <f t="shared" si="1"/>
        <v>0</v>
      </c>
      <c r="W23" s="1497">
        <f t="shared" si="1"/>
        <v>0</v>
      </c>
      <c r="X23" s="1497">
        <f t="shared" si="1"/>
        <v>0</v>
      </c>
      <c r="Y23" s="1497">
        <f t="shared" si="1"/>
        <v>310</v>
      </c>
      <c r="Z23" s="1497">
        <f t="shared" si="1"/>
        <v>0</v>
      </c>
      <c r="AA23" s="1497">
        <f t="shared" si="1"/>
        <v>0</v>
      </c>
      <c r="AB23" s="1497">
        <f t="shared" si="1"/>
        <v>0</v>
      </c>
      <c r="AC23" s="1497">
        <f t="shared" si="1"/>
        <v>0</v>
      </c>
      <c r="AD23" s="1497">
        <f t="shared" si="1"/>
        <v>0</v>
      </c>
    </row>
    <row r="24" spans="1:30" ht="15.75" x14ac:dyDescent="0.25">
      <c r="A24" s="2429" t="s">
        <v>845</v>
      </c>
      <c r="B24" s="2429"/>
      <c r="C24" s="2429"/>
      <c r="D24" s="2429"/>
      <c r="E24" s="2429"/>
      <c r="F24" s="2429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</row>
    <row r="25" spans="1:30" ht="15" hidden="1" customHeight="1" x14ac:dyDescent="0.2">
      <c r="A25" s="2434" t="s">
        <v>842</v>
      </c>
      <c r="B25" s="2434"/>
      <c r="C25" s="2434"/>
      <c r="D25" s="2434"/>
      <c r="E25" s="2434"/>
      <c r="F25" s="2434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</row>
    <row r="26" spans="1:30" s="1254" customFormat="1" ht="15" hidden="1" customHeight="1" x14ac:dyDescent="0.2">
      <c r="A26" s="2428" t="s">
        <v>840</v>
      </c>
      <c r="B26" s="2428"/>
      <c r="C26" s="2428"/>
      <c r="D26" s="2428"/>
      <c r="E26" s="2428"/>
      <c r="F26" s="2428"/>
      <c r="G26" s="2428"/>
      <c r="H26" s="2428"/>
      <c r="I26" s="2428"/>
      <c r="J26" s="2428"/>
      <c r="K26" s="2428"/>
      <c r="L26" s="2428"/>
      <c r="M26" s="2428"/>
      <c r="N26" s="2428"/>
      <c r="O26" s="2428"/>
      <c r="P26" s="2428"/>
      <c r="Q26" s="2428"/>
      <c r="R26" s="2428"/>
      <c r="S26" s="2428"/>
      <c r="T26" s="2428"/>
      <c r="U26" s="2428"/>
      <c r="V26" s="2428"/>
      <c r="W26" s="2428"/>
      <c r="X26" s="2428"/>
      <c r="Y26" s="2428"/>
      <c r="Z26" s="2428"/>
      <c r="AA26" s="2428"/>
      <c r="AB26" s="2428"/>
      <c r="AC26" s="2428"/>
      <c r="AD26" s="2428"/>
    </row>
    <row r="27" spans="1:30" s="1254" customFormat="1" ht="15" hidden="1" customHeight="1" x14ac:dyDescent="0.2">
      <c r="A27" s="2426" t="s">
        <v>839</v>
      </c>
      <c r="B27" s="2426"/>
      <c r="C27" s="2426"/>
      <c r="D27" s="2426"/>
      <c r="E27" s="2426"/>
      <c r="F27" s="2426"/>
      <c r="G27" s="2426"/>
      <c r="H27" s="2426"/>
      <c r="I27" s="2426"/>
      <c r="J27" s="2426"/>
      <c r="K27" s="2426"/>
      <c r="L27" s="2426"/>
      <c r="M27" s="2426"/>
      <c r="N27" s="2426"/>
      <c r="O27" s="2426"/>
      <c r="P27" s="2426"/>
      <c r="Q27" s="2426"/>
      <c r="R27" s="2426"/>
      <c r="S27" s="2426"/>
      <c r="T27" s="2426"/>
      <c r="U27" s="2426"/>
      <c r="V27" s="2426"/>
      <c r="W27" s="2426"/>
      <c r="X27" s="2426"/>
      <c r="Y27" s="2426"/>
      <c r="Z27" s="2426"/>
      <c r="AA27" s="2426"/>
      <c r="AB27" s="2426"/>
      <c r="AC27" s="2426"/>
      <c r="AD27" s="2426"/>
    </row>
    <row r="28" spans="1:30" s="1254" customFormat="1" ht="15" hidden="1" customHeight="1" x14ac:dyDescent="0.2">
      <c r="A28" s="2426" t="s">
        <v>841</v>
      </c>
      <c r="B28" s="2426"/>
      <c r="C28" s="2426"/>
      <c r="D28" s="2426"/>
      <c r="E28" s="2426"/>
      <c r="F28" s="2426"/>
      <c r="G28" s="2426"/>
      <c r="H28" s="2426"/>
      <c r="I28" s="2426"/>
      <c r="J28" s="2426"/>
      <c r="K28" s="2426"/>
      <c r="L28" s="2426"/>
      <c r="M28" s="2426"/>
      <c r="N28" s="2426"/>
      <c r="O28" s="2426"/>
      <c r="P28" s="2426"/>
      <c r="Q28" s="2426"/>
      <c r="R28" s="2426"/>
      <c r="S28" s="2426"/>
      <c r="T28" s="2426"/>
      <c r="U28" s="2426"/>
      <c r="V28" s="2426"/>
      <c r="W28" s="2426"/>
      <c r="X28" s="2426"/>
      <c r="Y28" s="2426"/>
      <c r="Z28" s="2426"/>
      <c r="AA28" s="2426"/>
      <c r="AB28" s="2426"/>
      <c r="AC28" s="2426"/>
      <c r="AD28" s="2426"/>
    </row>
    <row r="29" spans="1:30" ht="15" hidden="1" customHeight="1" x14ac:dyDescent="0.2">
      <c r="A29" s="2435" t="s">
        <v>844</v>
      </c>
      <c r="B29" s="2435"/>
      <c r="C29" s="2435"/>
      <c r="D29" s="2435"/>
      <c r="E29" s="2435"/>
      <c r="F29" s="2435"/>
      <c r="G29" s="1686"/>
      <c r="H29" s="1686"/>
      <c r="I29" s="1686"/>
      <c r="J29" s="1686"/>
      <c r="K29" s="1686"/>
      <c r="L29" s="1686"/>
      <c r="M29" s="1686"/>
      <c r="N29" s="1686"/>
      <c r="O29" s="1686"/>
      <c r="P29" s="1686"/>
      <c r="Q29" s="1686"/>
      <c r="R29" s="1686"/>
      <c r="S29" s="1686"/>
      <c r="T29" s="1686"/>
      <c r="U29" s="1686"/>
      <c r="V29" s="1686"/>
      <c r="W29" s="1686"/>
      <c r="X29" s="1686"/>
      <c r="Y29" s="1686"/>
      <c r="Z29" s="1686"/>
      <c r="AA29" s="1686"/>
      <c r="AB29" s="1686"/>
      <c r="AC29" s="1686"/>
      <c r="AD29" s="1686"/>
    </row>
    <row r="30" spans="1:30" ht="15" hidden="1" customHeight="1" x14ac:dyDescent="0.2">
      <c r="A30" s="2433" t="s">
        <v>843</v>
      </c>
      <c r="B30" s="2433"/>
      <c r="C30" s="2433"/>
      <c r="D30" s="2433"/>
      <c r="E30" s="2433"/>
      <c r="F30" s="2433"/>
      <c r="G30" s="2433"/>
      <c r="H30" s="2433"/>
      <c r="I30" s="2433"/>
      <c r="J30" s="2433"/>
      <c r="K30" s="2433"/>
      <c r="L30" s="2433"/>
      <c r="M30" s="2433"/>
      <c r="N30" s="2433"/>
      <c r="O30" s="2433"/>
      <c r="P30" s="2433"/>
      <c r="Q30" s="2433"/>
      <c r="R30" s="2433"/>
      <c r="S30" s="2433"/>
      <c r="T30" s="2433"/>
      <c r="U30" s="2433"/>
      <c r="V30" s="2433"/>
      <c r="W30" s="2433"/>
      <c r="X30" s="2433"/>
      <c r="Y30" s="2433"/>
      <c r="Z30" s="2433"/>
      <c r="AA30" s="2433"/>
      <c r="AB30" s="2433"/>
      <c r="AC30" s="2433"/>
      <c r="AD30" s="2433"/>
    </row>
    <row r="31" spans="1:30" x14ac:dyDescent="0.2">
      <c r="A31" s="664"/>
      <c r="B31" s="773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</row>
    <row r="32" spans="1:30" ht="15.75" x14ac:dyDescent="0.25">
      <c r="A32" s="664"/>
      <c r="B32" s="664"/>
      <c r="C32" s="664"/>
      <c r="D32" s="664"/>
      <c r="E32" s="664"/>
      <c r="F32" s="664"/>
      <c r="G32" s="664"/>
      <c r="H32" s="664"/>
      <c r="I32" s="664"/>
      <c r="J32" s="2393"/>
      <c r="K32" s="2393"/>
      <c r="L32" s="2393"/>
      <c r="M32" s="2393"/>
      <c r="N32" s="2393"/>
      <c r="O32" s="2393"/>
      <c r="P32" s="2393"/>
      <c r="Q32" s="664"/>
      <c r="R32" s="664"/>
      <c r="S32" s="664"/>
      <c r="T32" s="775"/>
      <c r="U32" s="775"/>
      <c r="V32" s="2393"/>
      <c r="W32" s="2393"/>
      <c r="X32" s="2393"/>
      <c r="Y32" s="2393"/>
      <c r="Z32" s="2393"/>
      <c r="AA32" s="2393"/>
      <c r="AB32" s="2393"/>
      <c r="AC32" s="2393"/>
      <c r="AD32" s="775"/>
    </row>
    <row r="33" spans="2:21" x14ac:dyDescent="0.2"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</row>
    <row r="34" spans="2:21" ht="18.75" x14ac:dyDescent="0.3">
      <c r="B34" s="2430"/>
      <c r="C34" s="2430"/>
      <c r="D34" s="2430"/>
      <c r="E34" s="2430"/>
      <c r="F34" s="2430"/>
      <c r="G34" s="2430"/>
      <c r="H34" s="2430"/>
      <c r="I34" s="2430"/>
      <c r="J34" s="2430"/>
      <c r="K34" s="2430"/>
      <c r="L34" s="2430"/>
      <c r="M34" s="2430"/>
      <c r="N34" s="2430"/>
      <c r="O34" s="2430"/>
      <c r="P34" s="2430"/>
      <c r="Q34" s="2430"/>
      <c r="R34" s="2430"/>
      <c r="S34" s="2430"/>
      <c r="T34" s="2430"/>
      <c r="U34" s="2430"/>
    </row>
    <row r="35" spans="2:21" x14ac:dyDescent="0.2"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</row>
  </sheetData>
  <mergeCells count="45"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V32:AC32"/>
    <mergeCell ref="Q14:R14"/>
    <mergeCell ref="A30:AD30"/>
    <mergeCell ref="A23:B23"/>
    <mergeCell ref="A25:F25"/>
    <mergeCell ref="A29:F29"/>
    <mergeCell ref="AC14:AD14"/>
    <mergeCell ref="A27:AD27"/>
    <mergeCell ref="A28:AD28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Y14:Z14"/>
    <mergeCell ref="A24:F24"/>
    <mergeCell ref="M14:N14"/>
    <mergeCell ref="I3:J3"/>
    <mergeCell ref="K3:L3"/>
    <mergeCell ref="G14:H14"/>
    <mergeCell ref="A12:B12"/>
    <mergeCell ref="M3:N3"/>
    <mergeCell ref="C3:D3"/>
    <mergeCell ref="E3:F3"/>
    <mergeCell ref="G3:H3"/>
    <mergeCell ref="O14:P14"/>
    <mergeCell ref="A14:A15"/>
    <mergeCell ref="B14:B15"/>
    <mergeCell ref="C14:D14"/>
    <mergeCell ref="E14:F14"/>
  </mergeCells>
  <pageMargins left="0.2" right="0.19" top="0.2" bottom="0.2" header="0.2" footer="0.2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W104"/>
  <sheetViews>
    <sheetView topLeftCell="A7" zoomScale="110" zoomScaleNormal="110" workbookViewId="0">
      <selection activeCell="N18" sqref="N17:N18"/>
    </sheetView>
  </sheetViews>
  <sheetFormatPr defaultRowHeight="15" x14ac:dyDescent="0.2"/>
  <cols>
    <col min="1" max="1" width="3.5" customWidth="1"/>
    <col min="2" max="2" width="13.75" customWidth="1"/>
    <col min="3" max="3" width="6.625" style="395" customWidth="1"/>
    <col min="4" max="4" width="6.125" style="395" customWidth="1"/>
    <col min="5" max="5" width="4.5" style="23" customWidth="1"/>
    <col min="6" max="6" width="6.75" style="885" customWidth="1"/>
    <col min="7" max="7" width="4.875" style="23" customWidth="1"/>
    <col min="8" max="8" width="6.25" style="885" customWidth="1"/>
    <col min="9" max="9" width="5.375" style="23" customWidth="1"/>
    <col min="10" max="10" width="6.375" style="885" customWidth="1"/>
    <col min="11" max="12" width="5.5" style="885" customWidth="1"/>
    <col min="13" max="13" width="6.75" style="23" customWidth="1"/>
    <col min="14" max="14" width="4.375" style="23" customWidth="1"/>
    <col min="15" max="15" width="6.375" style="885" customWidth="1"/>
    <col min="16" max="16" width="5.375" style="23" customWidth="1"/>
    <col min="17" max="17" width="6.375" style="885" customWidth="1"/>
    <col min="18" max="18" width="4.5" style="23" customWidth="1"/>
    <col min="19" max="19" width="6.125" style="885" customWidth="1"/>
    <col min="20" max="20" width="4.375" style="23" customWidth="1"/>
    <col min="21" max="21" width="6.5" style="395" customWidth="1"/>
    <col min="22" max="22" width="6.25" style="395" customWidth="1"/>
    <col min="23" max="23" width="4.125" style="23" hidden="1" customWidth="1"/>
  </cols>
  <sheetData>
    <row r="1" spans="1:23" ht="27.75" customHeight="1" x14ac:dyDescent="0.3">
      <c r="A1" s="2493" t="s">
        <v>949</v>
      </c>
      <c r="B1" s="2493"/>
      <c r="C1" s="2493"/>
      <c r="D1" s="2493"/>
      <c r="E1" s="2493"/>
      <c r="F1" s="2493"/>
      <c r="G1" s="2493"/>
      <c r="H1" s="2493"/>
      <c r="I1" s="2493"/>
      <c r="J1" s="2493"/>
      <c r="K1" s="2493"/>
      <c r="L1" s="2493"/>
      <c r="M1" s="2493"/>
      <c r="N1" s="2493"/>
      <c r="O1" s="2493"/>
      <c r="P1" s="2493"/>
      <c r="Q1" s="2493"/>
      <c r="R1" s="2493"/>
      <c r="S1" s="2493"/>
      <c r="T1" s="2493"/>
      <c r="U1" s="2493"/>
      <c r="V1" s="2493"/>
      <c r="W1" s="2493"/>
    </row>
    <row r="2" spans="1:23" ht="11.25" customHeight="1" x14ac:dyDescent="0.2"/>
    <row r="3" spans="1:23" ht="25.5" customHeight="1" x14ac:dyDescent="0.2">
      <c r="A3" s="2234" t="s">
        <v>14</v>
      </c>
      <c r="B3" s="2494" t="s">
        <v>229</v>
      </c>
      <c r="C3" s="2332" t="s">
        <v>250</v>
      </c>
      <c r="D3" s="2333"/>
      <c r="E3" s="2333"/>
      <c r="F3" s="2333"/>
      <c r="G3" s="2334"/>
      <c r="H3" s="2475" t="s">
        <v>91</v>
      </c>
      <c r="I3" s="2490"/>
      <c r="J3" s="2486" t="s">
        <v>251</v>
      </c>
      <c r="K3" s="2486" t="s">
        <v>704</v>
      </c>
      <c r="L3" s="2486" t="s">
        <v>667</v>
      </c>
      <c r="M3" s="2475" t="s">
        <v>705</v>
      </c>
      <c r="N3" s="2476"/>
      <c r="O3" s="2475" t="s">
        <v>862</v>
      </c>
      <c r="P3" s="2476"/>
      <c r="Q3" s="2475" t="s">
        <v>778</v>
      </c>
      <c r="R3" s="2476"/>
      <c r="S3" s="2475" t="s">
        <v>90</v>
      </c>
      <c r="T3" s="2476"/>
      <c r="U3" s="2497" t="s">
        <v>252</v>
      </c>
      <c r="V3" s="2482" t="s">
        <v>253</v>
      </c>
      <c r="W3" s="953"/>
    </row>
    <row r="4" spans="1:23" ht="56.25" customHeight="1" x14ac:dyDescent="0.2">
      <c r="A4" s="2235"/>
      <c r="B4" s="2495"/>
      <c r="C4" s="2473" t="s">
        <v>707</v>
      </c>
      <c r="D4" s="2474" t="s">
        <v>521</v>
      </c>
      <c r="E4" s="2474"/>
      <c r="F4" s="2474" t="s">
        <v>706</v>
      </c>
      <c r="G4" s="2474"/>
      <c r="H4" s="2491"/>
      <c r="I4" s="2492"/>
      <c r="J4" s="2473"/>
      <c r="K4" s="2473"/>
      <c r="L4" s="2473"/>
      <c r="M4" s="2477"/>
      <c r="N4" s="2478"/>
      <c r="O4" s="2477"/>
      <c r="P4" s="2478"/>
      <c r="Q4" s="2477"/>
      <c r="R4" s="2478"/>
      <c r="S4" s="2477"/>
      <c r="T4" s="2478"/>
      <c r="U4" s="2498"/>
      <c r="V4" s="2483"/>
      <c r="W4" s="954"/>
    </row>
    <row r="5" spans="1:23" ht="29.25" customHeight="1" x14ac:dyDescent="0.25">
      <c r="A5" s="2236"/>
      <c r="B5" s="2496"/>
      <c r="C5" s="2473"/>
      <c r="D5" s="1457" t="s">
        <v>65</v>
      </c>
      <c r="E5" s="1457" t="s">
        <v>0</v>
      </c>
      <c r="F5" s="1457" t="s">
        <v>65</v>
      </c>
      <c r="G5" s="1457" t="s">
        <v>0</v>
      </c>
      <c r="H5" s="1457" t="s">
        <v>65</v>
      </c>
      <c r="I5" s="1457" t="s">
        <v>0</v>
      </c>
      <c r="J5" s="2487"/>
      <c r="K5" s="2487"/>
      <c r="L5" s="2487"/>
      <c r="M5" s="1458" t="s">
        <v>65</v>
      </c>
      <c r="N5" s="1458" t="s">
        <v>0</v>
      </c>
      <c r="O5" s="1458" t="s">
        <v>65</v>
      </c>
      <c r="P5" s="1458" t="s">
        <v>0</v>
      </c>
      <c r="Q5" s="1458" t="s">
        <v>65</v>
      </c>
      <c r="R5" s="1458" t="s">
        <v>0</v>
      </c>
      <c r="S5" s="1458" t="s">
        <v>65</v>
      </c>
      <c r="T5" s="1458" t="s">
        <v>0</v>
      </c>
      <c r="U5" s="2499"/>
      <c r="V5" s="2484"/>
      <c r="W5" s="878" t="s">
        <v>0</v>
      </c>
    </row>
    <row r="6" spans="1:23" ht="27" customHeight="1" x14ac:dyDescent="0.2">
      <c r="A6" s="311">
        <v>1</v>
      </c>
      <c r="B6" s="455" t="s">
        <v>28</v>
      </c>
      <c r="C6" s="551">
        <v>658</v>
      </c>
      <c r="D6" s="551">
        <v>440</v>
      </c>
      <c r="E6" s="552">
        <f>D6/J6*100</f>
        <v>98.876404494382015</v>
      </c>
      <c r="F6" s="884">
        <v>346</v>
      </c>
      <c r="G6" s="553">
        <f t="shared" ref="G6:G12" si="0">F6/J6*100</f>
        <v>77.752808988764045</v>
      </c>
      <c r="H6" s="905">
        <v>445</v>
      </c>
      <c r="I6" s="553">
        <f t="shared" ref="I6:I12" si="1">H6/J6*100</f>
        <v>100</v>
      </c>
      <c r="J6" s="884">
        <v>445</v>
      </c>
      <c r="K6" s="886">
        <v>71</v>
      </c>
      <c r="L6" s="886">
        <v>42</v>
      </c>
      <c r="M6" s="886">
        <v>441</v>
      </c>
      <c r="N6" s="559">
        <f t="shared" ref="N6:N12" si="2">M6/J6*100</f>
        <v>99.101123595505612</v>
      </c>
      <c r="O6" s="884">
        <v>445</v>
      </c>
      <c r="P6" s="559">
        <f>O6/J6*100</f>
        <v>100</v>
      </c>
      <c r="Q6" s="884">
        <v>446</v>
      </c>
      <c r="R6" s="559">
        <f>Q6/J6*100</f>
        <v>100.22471910112361</v>
      </c>
      <c r="S6" s="886">
        <v>408</v>
      </c>
      <c r="T6" s="559">
        <f t="shared" ref="T6:T12" si="3">S6/J6*100</f>
        <v>91.685393258426956</v>
      </c>
      <c r="U6" s="551">
        <v>1068</v>
      </c>
      <c r="V6" s="551">
        <v>509</v>
      </c>
      <c r="W6" s="554"/>
    </row>
    <row r="7" spans="1:23" ht="27" customHeight="1" x14ac:dyDescent="0.2">
      <c r="A7" s="312">
        <v>2</v>
      </c>
      <c r="B7" s="456" t="s">
        <v>107</v>
      </c>
      <c r="C7" s="555">
        <v>540</v>
      </c>
      <c r="D7" s="555">
        <v>344</v>
      </c>
      <c r="E7" s="556">
        <f t="shared" ref="E7:E12" si="4">D7/J7*100</f>
        <v>99.135446685878961</v>
      </c>
      <c r="F7" s="886">
        <v>159</v>
      </c>
      <c r="G7" s="557">
        <f t="shared" si="0"/>
        <v>45.821325648414984</v>
      </c>
      <c r="H7" s="906">
        <v>346</v>
      </c>
      <c r="I7" s="557">
        <f t="shared" si="1"/>
        <v>99.711815561959654</v>
      </c>
      <c r="J7" s="886">
        <v>347</v>
      </c>
      <c r="K7" s="886">
        <v>82</v>
      </c>
      <c r="L7" s="886">
        <v>36</v>
      </c>
      <c r="M7" s="886">
        <v>345</v>
      </c>
      <c r="N7" s="556">
        <f t="shared" si="2"/>
        <v>99.423631123919307</v>
      </c>
      <c r="O7" s="886">
        <v>345</v>
      </c>
      <c r="P7" s="556">
        <f t="shared" ref="P7:P12" si="5">O7/J7*100</f>
        <v>99.423631123919307</v>
      </c>
      <c r="Q7" s="886">
        <v>346</v>
      </c>
      <c r="R7" s="556">
        <f t="shared" ref="R7:R12" si="6">Q7/J7*100</f>
        <v>99.711815561959654</v>
      </c>
      <c r="S7" s="886">
        <v>321</v>
      </c>
      <c r="T7" s="559">
        <f t="shared" si="3"/>
        <v>92.507204610951007</v>
      </c>
      <c r="U7" s="555">
        <v>1900</v>
      </c>
      <c r="V7" s="555">
        <v>1193</v>
      </c>
      <c r="W7" s="560"/>
    </row>
    <row r="8" spans="1:23" ht="27" customHeight="1" x14ac:dyDescent="0.2">
      <c r="A8" s="312">
        <v>3</v>
      </c>
      <c r="B8" s="456" t="s">
        <v>157</v>
      </c>
      <c r="C8" s="555">
        <v>1893</v>
      </c>
      <c r="D8" s="555">
        <v>1211</v>
      </c>
      <c r="E8" s="556">
        <f t="shared" si="4"/>
        <v>93.875968992248062</v>
      </c>
      <c r="F8" s="886">
        <v>510</v>
      </c>
      <c r="G8" s="557">
        <f t="shared" si="0"/>
        <v>39.534883720930232</v>
      </c>
      <c r="H8" s="886">
        <v>1279</v>
      </c>
      <c r="I8" s="557">
        <f t="shared" si="1"/>
        <v>99.147286821705421</v>
      </c>
      <c r="J8" s="886">
        <v>1290</v>
      </c>
      <c r="K8" s="886">
        <v>274</v>
      </c>
      <c r="L8" s="886">
        <v>117</v>
      </c>
      <c r="M8" s="886">
        <v>1286</v>
      </c>
      <c r="N8" s="556">
        <f t="shared" si="2"/>
        <v>99.689922480620154</v>
      </c>
      <c r="O8" s="886">
        <v>1290</v>
      </c>
      <c r="P8" s="556">
        <f t="shared" si="5"/>
        <v>100</v>
      </c>
      <c r="Q8" s="886">
        <v>1291</v>
      </c>
      <c r="R8" s="556">
        <f t="shared" si="6"/>
        <v>100.07751937984497</v>
      </c>
      <c r="S8" s="886">
        <v>1198</v>
      </c>
      <c r="T8" s="559">
        <f t="shared" si="3"/>
        <v>92.868217054263567</v>
      </c>
      <c r="U8" s="555">
        <v>2457</v>
      </c>
      <c r="V8" s="555">
        <v>1141</v>
      </c>
      <c r="W8" s="561"/>
    </row>
    <row r="9" spans="1:23" ht="27" customHeight="1" x14ac:dyDescent="0.2">
      <c r="A9" s="312">
        <v>4</v>
      </c>
      <c r="B9" s="456" t="s">
        <v>57</v>
      </c>
      <c r="C9" s="555">
        <v>2104</v>
      </c>
      <c r="D9" s="555">
        <v>1296</v>
      </c>
      <c r="E9" s="556">
        <f t="shared" si="4"/>
        <v>99.692307692307693</v>
      </c>
      <c r="F9" s="886">
        <v>202</v>
      </c>
      <c r="G9" s="557">
        <f t="shared" si="0"/>
        <v>15.538461538461537</v>
      </c>
      <c r="H9" s="886">
        <v>1283</v>
      </c>
      <c r="I9" s="557">
        <f t="shared" si="1"/>
        <v>98.692307692307693</v>
      </c>
      <c r="J9" s="886">
        <v>1300</v>
      </c>
      <c r="K9" s="886">
        <v>600</v>
      </c>
      <c r="L9" s="886">
        <v>216</v>
      </c>
      <c r="M9" s="886">
        <v>1289</v>
      </c>
      <c r="N9" s="556">
        <f t="shared" si="2"/>
        <v>99.15384615384616</v>
      </c>
      <c r="O9" s="886">
        <v>1299</v>
      </c>
      <c r="P9" s="556">
        <f t="shared" si="5"/>
        <v>99.92307692307692</v>
      </c>
      <c r="Q9" s="886">
        <v>1331</v>
      </c>
      <c r="R9" s="556">
        <f t="shared" si="6"/>
        <v>102.38461538461539</v>
      </c>
      <c r="S9" s="886">
        <v>1129</v>
      </c>
      <c r="T9" s="559">
        <f t="shared" si="3"/>
        <v>86.846153846153854</v>
      </c>
      <c r="U9" s="555">
        <v>3451</v>
      </c>
      <c r="V9" s="555">
        <v>2077</v>
      </c>
      <c r="W9" s="561"/>
    </row>
    <row r="10" spans="1:23" ht="27" customHeight="1" x14ac:dyDescent="0.2">
      <c r="A10" s="312">
        <v>5</v>
      </c>
      <c r="B10" s="456" t="s">
        <v>156</v>
      </c>
      <c r="C10" s="555">
        <v>2568</v>
      </c>
      <c r="D10" s="555">
        <v>1672</v>
      </c>
      <c r="E10" s="556">
        <f t="shared" si="4"/>
        <v>100</v>
      </c>
      <c r="F10" s="886">
        <v>500</v>
      </c>
      <c r="G10" s="557">
        <f t="shared" si="0"/>
        <v>29.904306220095695</v>
      </c>
      <c r="H10" s="886">
        <v>1671</v>
      </c>
      <c r="I10" s="557">
        <f t="shared" si="1"/>
        <v>99.940191387559807</v>
      </c>
      <c r="J10" s="886">
        <v>1672</v>
      </c>
      <c r="K10" s="886">
        <v>548</v>
      </c>
      <c r="L10" s="886">
        <v>273</v>
      </c>
      <c r="M10" s="886">
        <v>1666</v>
      </c>
      <c r="N10" s="556">
        <f t="shared" si="2"/>
        <v>99.641148325358856</v>
      </c>
      <c r="O10" s="886">
        <v>1671</v>
      </c>
      <c r="P10" s="556">
        <f t="shared" si="5"/>
        <v>99.940191387559807</v>
      </c>
      <c r="Q10" s="886">
        <v>1678</v>
      </c>
      <c r="R10" s="556">
        <f t="shared" si="6"/>
        <v>100.35885167464116</v>
      </c>
      <c r="S10" s="886">
        <v>1518</v>
      </c>
      <c r="T10" s="559">
        <f t="shared" si="3"/>
        <v>90.789473684210535</v>
      </c>
      <c r="U10" s="555">
        <v>6860</v>
      </c>
      <c r="V10" s="555">
        <v>2993</v>
      </c>
      <c r="W10" s="561"/>
    </row>
    <row r="11" spans="1:23" ht="27" customHeight="1" x14ac:dyDescent="0.2">
      <c r="A11" s="312">
        <v>6</v>
      </c>
      <c r="B11" s="456" t="s">
        <v>155</v>
      </c>
      <c r="C11" s="555">
        <v>3810</v>
      </c>
      <c r="D11" s="555">
        <v>2233</v>
      </c>
      <c r="E11" s="556">
        <f t="shared" si="4"/>
        <v>102.3842274186153</v>
      </c>
      <c r="F11" s="886">
        <v>1605</v>
      </c>
      <c r="G11" s="557">
        <f t="shared" si="0"/>
        <v>73.590096286107283</v>
      </c>
      <c r="H11" s="886">
        <v>2181</v>
      </c>
      <c r="I11" s="557">
        <f t="shared" si="1"/>
        <v>100</v>
      </c>
      <c r="J11" s="886">
        <v>2181</v>
      </c>
      <c r="K11" s="886">
        <v>776</v>
      </c>
      <c r="L11" s="886">
        <v>422</v>
      </c>
      <c r="M11" s="886">
        <v>2181</v>
      </c>
      <c r="N11" s="556">
        <f t="shared" si="2"/>
        <v>100</v>
      </c>
      <c r="O11" s="886">
        <v>2181</v>
      </c>
      <c r="P11" s="556">
        <f t="shared" si="5"/>
        <v>100</v>
      </c>
      <c r="Q11" s="886">
        <v>2181</v>
      </c>
      <c r="R11" s="556">
        <f t="shared" si="6"/>
        <v>100</v>
      </c>
      <c r="S11" s="886">
        <v>2117</v>
      </c>
      <c r="T11" s="559">
        <f t="shared" si="3"/>
        <v>97.065566254011927</v>
      </c>
      <c r="U11" s="555">
        <v>5493</v>
      </c>
      <c r="V11" s="555">
        <v>2678</v>
      </c>
      <c r="W11" s="561"/>
    </row>
    <row r="12" spans="1:23" ht="27" customHeight="1" x14ac:dyDescent="0.2">
      <c r="A12" s="312">
        <v>7</v>
      </c>
      <c r="B12" s="1407" t="s">
        <v>39</v>
      </c>
      <c r="C12" s="555">
        <v>1547</v>
      </c>
      <c r="D12" s="555">
        <v>956</v>
      </c>
      <c r="E12" s="556">
        <f t="shared" si="4"/>
        <v>100</v>
      </c>
      <c r="F12" s="886">
        <v>388</v>
      </c>
      <c r="G12" s="557">
        <f t="shared" si="0"/>
        <v>40.585774058577407</v>
      </c>
      <c r="H12" s="886">
        <v>956</v>
      </c>
      <c r="I12" s="557">
        <f t="shared" si="1"/>
        <v>100</v>
      </c>
      <c r="J12" s="886">
        <v>956</v>
      </c>
      <c r="K12" s="886">
        <v>450</v>
      </c>
      <c r="L12" s="886">
        <v>94</v>
      </c>
      <c r="M12" s="886">
        <v>956</v>
      </c>
      <c r="N12" s="556">
        <f t="shared" si="2"/>
        <v>100</v>
      </c>
      <c r="O12" s="886">
        <v>863</v>
      </c>
      <c r="P12" s="556">
        <f t="shared" si="5"/>
        <v>90.271966527196653</v>
      </c>
      <c r="Q12" s="886">
        <v>958</v>
      </c>
      <c r="R12" s="556">
        <f t="shared" si="6"/>
        <v>100.20920502092051</v>
      </c>
      <c r="S12" s="923">
        <v>958</v>
      </c>
      <c r="T12" s="559">
        <f t="shared" si="3"/>
        <v>100.20920502092051</v>
      </c>
      <c r="U12" s="555">
        <v>5917</v>
      </c>
      <c r="V12" s="555">
        <v>2304</v>
      </c>
      <c r="W12" s="561"/>
    </row>
    <row r="13" spans="1:23" ht="27" customHeight="1" x14ac:dyDescent="0.2">
      <c r="A13" s="312">
        <v>8</v>
      </c>
      <c r="B13" s="927" t="s">
        <v>513</v>
      </c>
      <c r="C13" s="558"/>
      <c r="D13" s="558"/>
      <c r="E13" s="556"/>
      <c r="F13" s="921"/>
      <c r="G13" s="557"/>
      <c r="H13" s="921"/>
      <c r="I13" s="873"/>
      <c r="J13" s="921"/>
      <c r="K13" s="921"/>
      <c r="L13" s="921"/>
      <c r="M13" s="921"/>
      <c r="N13" s="556"/>
      <c r="O13" s="921"/>
      <c r="P13" s="556"/>
      <c r="Q13" s="921"/>
      <c r="R13" s="556"/>
      <c r="S13" s="928"/>
      <c r="T13" s="556"/>
      <c r="U13" s="558">
        <v>0</v>
      </c>
      <c r="V13" s="558">
        <v>0</v>
      </c>
      <c r="W13" s="560"/>
    </row>
    <row r="14" spans="1:23" ht="27" customHeight="1" x14ac:dyDescent="0.2">
      <c r="A14" s="929">
        <v>8</v>
      </c>
      <c r="B14" s="930" t="s">
        <v>863</v>
      </c>
      <c r="C14" s="931"/>
      <c r="D14" s="931"/>
      <c r="E14" s="932"/>
      <c r="F14" s="933"/>
      <c r="G14" s="934"/>
      <c r="H14" s="933"/>
      <c r="I14" s="935"/>
      <c r="J14" s="933"/>
      <c r="K14" s="933"/>
      <c r="L14" s="933"/>
      <c r="M14" s="933"/>
      <c r="N14" s="932"/>
      <c r="O14" s="933"/>
      <c r="P14" s="932"/>
      <c r="Q14" s="933"/>
      <c r="R14" s="932"/>
      <c r="S14" s="936"/>
      <c r="T14" s="932"/>
      <c r="U14" s="931">
        <v>0</v>
      </c>
      <c r="V14" s="931">
        <v>0</v>
      </c>
      <c r="W14" s="937"/>
    </row>
    <row r="15" spans="1:23" ht="27" customHeight="1" x14ac:dyDescent="0.2">
      <c r="A15" s="2480" t="s">
        <v>13</v>
      </c>
      <c r="B15" s="2481"/>
      <c r="C15" s="562">
        <f>SUM(C6:C12)</f>
        <v>13120</v>
      </c>
      <c r="D15" s="562">
        <f>SUM(D6:D12)</f>
        <v>8152</v>
      </c>
      <c r="E15" s="563">
        <f>D15/J15*100</f>
        <v>99.523867659626418</v>
      </c>
      <c r="F15" s="887">
        <f>SUM(F6:F12)</f>
        <v>3710</v>
      </c>
      <c r="G15" s="564">
        <f>F15/J15*100</f>
        <v>45.293614943230374</v>
      </c>
      <c r="H15" s="938">
        <f>SUM(H6:H12)</f>
        <v>8161</v>
      </c>
      <c r="I15" s="563">
        <f>H15/J15*100</f>
        <v>99.633744353558782</v>
      </c>
      <c r="J15" s="887">
        <f>SUM(J6:J12)</f>
        <v>8191</v>
      </c>
      <c r="K15" s="887">
        <f>SUM(K6:K12)</f>
        <v>2801</v>
      </c>
      <c r="L15" s="887">
        <f>SUM(L6:L12)</f>
        <v>1200</v>
      </c>
      <c r="M15" s="887">
        <f>SUM(M6:M12)</f>
        <v>8164</v>
      </c>
      <c r="N15" s="563">
        <f>M15/J15*100</f>
        <v>99.670369918202908</v>
      </c>
      <c r="O15" s="887">
        <f>SUM(O6:O12)</f>
        <v>8094</v>
      </c>
      <c r="P15" s="563">
        <f>O15/J15*100</f>
        <v>98.815773409840062</v>
      </c>
      <c r="Q15" s="938">
        <f>SUM(Q6:Q12)</f>
        <v>8231</v>
      </c>
      <c r="R15" s="563">
        <f>Q15/J15*100</f>
        <v>100.48834086192161</v>
      </c>
      <c r="S15" s="938">
        <f>SUM(S6:S12)</f>
        <v>7649</v>
      </c>
      <c r="T15" s="563">
        <f>S15/J15*100</f>
        <v>93.382981320962031</v>
      </c>
      <c r="U15" s="562">
        <f>SUM(U6:U14)</f>
        <v>27146</v>
      </c>
      <c r="V15" s="562">
        <f>SUM(V6:V14)</f>
        <v>12895</v>
      </c>
      <c r="W15" s="563"/>
    </row>
    <row r="16" spans="1:23" ht="18.75" hidden="1" x14ac:dyDescent="0.3">
      <c r="A16" s="3"/>
      <c r="B16" s="2488" t="s">
        <v>477</v>
      </c>
      <c r="C16" s="2488"/>
      <c r="D16" s="2488"/>
      <c r="E16" s="2488"/>
      <c r="F16" s="2469">
        <f>(F15/12*3)+F15</f>
        <v>4637.5</v>
      </c>
      <c r="G16" s="2469"/>
      <c r="H16" s="904">
        <f>F16/J16*100</f>
        <v>45.293614943230374</v>
      </c>
      <c r="I16" s="3"/>
      <c r="J16" s="2489">
        <f>(J15/12*3)+J15</f>
        <v>10238.75</v>
      </c>
      <c r="K16" s="2489"/>
      <c r="L16" s="2489"/>
      <c r="M16" s="2489"/>
      <c r="N16" s="3"/>
      <c r="O16" s="904"/>
      <c r="P16" s="3"/>
      <c r="Q16" s="904"/>
      <c r="R16" s="2468"/>
      <c r="S16" s="2446"/>
      <c r="T16" s="2446"/>
      <c r="U16" s="2446"/>
      <c r="V16" s="2446"/>
      <c r="W16" s="3"/>
    </row>
    <row r="17" spans="1:23" s="821" customFormat="1" ht="18.75" x14ac:dyDescent="0.3">
      <c r="A17" s="874"/>
      <c r="B17" s="875"/>
      <c r="C17" s="876"/>
      <c r="D17" s="952"/>
      <c r="E17" s="879"/>
      <c r="F17" s="888"/>
      <c r="G17" s="880"/>
      <c r="H17" s="888"/>
      <c r="I17" s="880"/>
      <c r="J17" s="888"/>
      <c r="K17" s="888"/>
      <c r="L17" s="888"/>
      <c r="M17" s="881"/>
      <c r="N17" s="881"/>
      <c r="O17" s="920"/>
      <c r="P17" s="882"/>
      <c r="Q17" s="922"/>
      <c r="R17" s="883"/>
      <c r="S17" s="924"/>
      <c r="T17" s="883"/>
      <c r="U17" s="939"/>
      <c r="V17" s="939"/>
      <c r="W17" s="43"/>
    </row>
    <row r="18" spans="1:23" ht="18.75" x14ac:dyDescent="0.3">
      <c r="A18" s="43"/>
      <c r="B18" s="1500" t="s">
        <v>807</v>
      </c>
      <c r="C18" s="531"/>
      <c r="D18" s="531"/>
      <c r="E18" s="43"/>
      <c r="F18" s="889"/>
      <c r="G18" s="43"/>
      <c r="H18" s="2471"/>
      <c r="I18" s="2471"/>
      <c r="J18" s="889"/>
      <c r="K18" s="889"/>
      <c r="L18" s="889"/>
      <c r="M18" s="43"/>
      <c r="N18" s="43"/>
      <c r="O18" s="889"/>
      <c r="P18" s="43"/>
      <c r="Q18" s="889"/>
      <c r="R18" s="43"/>
      <c r="S18" s="889"/>
      <c r="T18" s="43"/>
      <c r="U18" s="958"/>
      <c r="V18" s="2479"/>
      <c r="W18" s="2436"/>
    </row>
    <row r="19" spans="1:23" ht="18.75" x14ac:dyDescent="0.3">
      <c r="A19" s="43"/>
      <c r="B19" s="2485" t="s">
        <v>959</v>
      </c>
      <c r="C19" s="2485"/>
      <c r="D19" s="2485"/>
      <c r="E19" s="2485"/>
      <c r="F19" s="2485"/>
      <c r="G19" s="2485"/>
      <c r="H19" s="2485"/>
      <c r="I19" s="2485"/>
      <c r="J19" s="2485"/>
      <c r="K19" s="2485"/>
      <c r="L19" s="2485"/>
      <c r="M19" s="2485"/>
      <c r="N19" s="2485"/>
      <c r="O19" s="2485"/>
      <c r="P19" s="2485"/>
      <c r="Q19" s="2485"/>
      <c r="R19" s="2485"/>
      <c r="S19" s="2485"/>
      <c r="T19" s="2485"/>
      <c r="U19" s="2485"/>
      <c r="V19" s="2485"/>
      <c r="W19" s="43"/>
    </row>
    <row r="20" spans="1:23" ht="18.75" x14ac:dyDescent="0.3">
      <c r="A20" s="43"/>
      <c r="B20" s="320"/>
      <c r="C20" s="531"/>
      <c r="D20" s="531"/>
      <c r="E20" s="43"/>
      <c r="F20" s="889"/>
      <c r="G20" s="43"/>
      <c r="H20" s="889"/>
      <c r="I20" s="43"/>
      <c r="J20" s="889"/>
      <c r="K20" s="889"/>
      <c r="L20" s="889"/>
      <c r="M20" s="43"/>
      <c r="N20" s="43"/>
      <c r="O20" s="889"/>
      <c r="P20" s="43"/>
      <c r="Q20" s="889"/>
      <c r="R20" s="43"/>
      <c r="S20" s="889"/>
      <c r="T20" s="43"/>
      <c r="U20" s="877"/>
      <c r="V20" s="2470"/>
      <c r="W20" s="2470"/>
    </row>
    <row r="21" spans="1:23" ht="18.75" x14ac:dyDescent="0.3">
      <c r="A21" s="43"/>
      <c r="B21" s="320"/>
      <c r="C21" s="531"/>
      <c r="D21" s="531"/>
      <c r="E21" s="43"/>
      <c r="F21" s="889"/>
      <c r="G21" s="43"/>
      <c r="H21" s="889"/>
      <c r="I21" s="43"/>
      <c r="J21" s="889"/>
      <c r="K21" s="889"/>
      <c r="L21" s="889"/>
      <c r="M21" s="43"/>
      <c r="N21" s="43"/>
      <c r="O21" s="889"/>
      <c r="P21" s="43"/>
      <c r="Q21" s="889"/>
      <c r="R21" s="43"/>
      <c r="S21" s="889"/>
      <c r="T21" s="43"/>
      <c r="U21" s="531"/>
      <c r="V21" s="531"/>
      <c r="W21" s="43"/>
    </row>
    <row r="22" spans="1:23" ht="18.75" x14ac:dyDescent="0.3">
      <c r="A22" s="43"/>
      <c r="B22" s="2460"/>
      <c r="C22" s="2460"/>
      <c r="D22" s="2460"/>
      <c r="E22" s="2460"/>
      <c r="F22" s="889"/>
      <c r="G22" s="43"/>
      <c r="H22" s="889"/>
      <c r="I22" s="43"/>
      <c r="J22" s="889"/>
      <c r="K22" s="889"/>
      <c r="L22" s="889"/>
      <c r="M22" s="43"/>
      <c r="N22" s="43"/>
      <c r="O22" s="889"/>
      <c r="P22" s="43"/>
      <c r="Q22" s="889"/>
      <c r="R22" s="2460"/>
      <c r="S22" s="2460"/>
      <c r="T22" s="2460"/>
      <c r="U22" s="2460"/>
      <c r="V22" s="2460"/>
      <c r="W22" s="43"/>
    </row>
    <row r="23" spans="1:23" ht="18.75" customHeight="1" x14ac:dyDescent="0.2"/>
    <row r="24" spans="1:23" ht="20.25" customHeight="1" x14ac:dyDescent="0.3">
      <c r="A24" s="2455"/>
      <c r="B24" s="2455"/>
      <c r="C24" s="2455"/>
      <c r="D24" s="532"/>
      <c r="E24" s="66"/>
      <c r="F24" s="890"/>
      <c r="G24" s="66"/>
      <c r="H24" s="890"/>
      <c r="I24" s="66"/>
      <c r="J24" s="890"/>
      <c r="K24" s="890"/>
      <c r="L24" s="890"/>
      <c r="M24" s="66"/>
      <c r="N24" s="66"/>
      <c r="O24" s="890"/>
      <c r="P24" s="2455"/>
      <c r="Q24" s="2455"/>
      <c r="R24" s="2455"/>
      <c r="S24" s="2455"/>
      <c r="T24" s="2455"/>
      <c r="U24" s="2455"/>
      <c r="V24" s="2455"/>
      <c r="W24" s="2455"/>
    </row>
    <row r="25" spans="1:23" ht="19.5" customHeight="1" x14ac:dyDescent="0.3">
      <c r="A25" s="2455"/>
      <c r="B25" s="2455"/>
      <c r="C25" s="2455"/>
      <c r="D25" s="532"/>
      <c r="E25" s="66"/>
      <c r="F25" s="890"/>
      <c r="G25" s="66"/>
      <c r="H25" s="890"/>
      <c r="I25" s="66"/>
      <c r="J25" s="890"/>
      <c r="K25" s="890"/>
      <c r="L25" s="890"/>
      <c r="M25" s="66"/>
      <c r="N25" s="66"/>
      <c r="O25" s="890"/>
      <c r="P25" s="2456"/>
      <c r="Q25" s="2456"/>
      <c r="R25" s="2456"/>
      <c r="S25" s="2456"/>
      <c r="T25" s="2456"/>
      <c r="U25" s="2456"/>
      <c r="V25" s="2456"/>
      <c r="W25" s="2456"/>
    </row>
    <row r="26" spans="1:23" ht="18.75" x14ac:dyDescent="0.3">
      <c r="A26" s="66"/>
      <c r="B26" s="66"/>
      <c r="C26" s="532"/>
      <c r="D26" s="532"/>
      <c r="E26" s="66"/>
      <c r="F26" s="890"/>
      <c r="G26" s="66"/>
      <c r="H26" s="890"/>
      <c r="I26" s="66"/>
      <c r="J26" s="890"/>
      <c r="K26" s="890"/>
      <c r="L26" s="890"/>
      <c r="M26" s="66"/>
      <c r="N26" s="66"/>
      <c r="O26" s="890"/>
      <c r="P26" s="66"/>
      <c r="Q26" s="890"/>
      <c r="R26" s="2446"/>
      <c r="S26" s="2446"/>
      <c r="T26" s="2446"/>
      <c r="U26" s="2446"/>
      <c r="V26" s="2446"/>
      <c r="W26" s="66"/>
    </row>
    <row r="27" spans="1:23" ht="18.75" x14ac:dyDescent="0.3">
      <c r="A27" s="66"/>
      <c r="B27" s="66">
        <f>185+165+240+175</f>
        <v>765</v>
      </c>
      <c r="C27" s="532"/>
      <c r="D27" s="532"/>
      <c r="E27" s="66"/>
      <c r="F27" s="890"/>
      <c r="G27" s="66"/>
      <c r="H27" s="890"/>
      <c r="I27" s="66"/>
      <c r="J27" s="890"/>
      <c r="K27" s="890"/>
      <c r="L27" s="890"/>
      <c r="M27" s="66"/>
      <c r="N27" s="66"/>
      <c r="O27" s="890"/>
      <c r="P27" s="66"/>
      <c r="Q27" s="890"/>
      <c r="R27" s="67"/>
      <c r="S27" s="925"/>
      <c r="T27" s="67"/>
      <c r="U27" s="548"/>
      <c r="V27" s="548"/>
      <c r="W27" s="66"/>
    </row>
    <row r="28" spans="1:23" ht="23.25" customHeight="1" x14ac:dyDescent="0.35">
      <c r="A28" s="2459"/>
      <c r="B28" s="2459"/>
      <c r="C28" s="2459"/>
      <c r="D28" s="2459"/>
      <c r="E28" s="2459"/>
      <c r="F28" s="2459"/>
      <c r="G28" s="2459"/>
      <c r="H28" s="2459"/>
      <c r="I28" s="2459"/>
      <c r="J28" s="2459"/>
      <c r="K28" s="2459"/>
      <c r="L28" s="2459"/>
      <c r="M28" s="2459"/>
      <c r="N28" s="2459"/>
      <c r="O28" s="2459"/>
      <c r="P28" s="2459"/>
      <c r="Q28" s="2459"/>
      <c r="R28" s="2459"/>
      <c r="S28" s="2459"/>
      <c r="T28" s="2459"/>
      <c r="U28" s="2459"/>
      <c r="V28" s="2459"/>
      <c r="W28" s="2459"/>
    </row>
    <row r="29" spans="1:23" ht="21" customHeight="1" x14ac:dyDescent="0.3">
      <c r="A29" s="2436"/>
      <c r="B29" s="2436"/>
      <c r="C29" s="2436"/>
      <c r="D29" s="2436"/>
      <c r="E29" s="2436"/>
      <c r="F29" s="2436"/>
      <c r="G29" s="2436"/>
      <c r="H29" s="2436"/>
      <c r="I29" s="2436"/>
      <c r="J29" s="2436"/>
      <c r="K29" s="2436"/>
      <c r="L29" s="2436"/>
      <c r="M29" s="2436"/>
      <c r="N29" s="2436"/>
      <c r="O29" s="2436"/>
      <c r="P29" s="2436"/>
      <c r="Q29" s="2436"/>
      <c r="R29" s="2436"/>
      <c r="S29" s="2436"/>
      <c r="T29" s="2436"/>
      <c r="U29" s="2436"/>
      <c r="V29" s="2436"/>
      <c r="W29" s="2436"/>
    </row>
    <row r="31" spans="1:23" ht="18" x14ac:dyDescent="0.25">
      <c r="A31" s="2472"/>
      <c r="B31" s="2463"/>
      <c r="C31" s="2464"/>
      <c r="D31" s="2464"/>
      <c r="E31" s="2464"/>
      <c r="F31" s="2464"/>
      <c r="G31" s="2464"/>
      <c r="H31" s="891"/>
      <c r="I31" s="164"/>
      <c r="J31" s="2465"/>
      <c r="K31" s="917"/>
      <c r="L31" s="917"/>
      <c r="M31" s="2463"/>
      <c r="N31" s="2466"/>
      <c r="O31" s="2463"/>
      <c r="P31" s="2466"/>
      <c r="Q31" s="2463"/>
      <c r="R31" s="2466"/>
      <c r="S31" s="2463"/>
      <c r="T31" s="2466"/>
      <c r="U31" s="2466"/>
      <c r="V31" s="2466"/>
      <c r="W31" s="2466"/>
    </row>
    <row r="32" spans="1:23" ht="51.75" customHeight="1" x14ac:dyDescent="0.2">
      <c r="A32" s="2472"/>
      <c r="B32" s="2463"/>
      <c r="C32" s="2467"/>
      <c r="D32" s="2463"/>
      <c r="E32" s="2463"/>
      <c r="F32" s="2463"/>
      <c r="G32" s="2463"/>
      <c r="H32" s="907"/>
      <c r="I32" s="163"/>
      <c r="J32" s="2465"/>
      <c r="K32" s="917"/>
      <c r="L32" s="917"/>
      <c r="M32" s="2466"/>
      <c r="N32" s="2466"/>
      <c r="O32" s="2466"/>
      <c r="P32" s="2466"/>
      <c r="Q32" s="2466"/>
      <c r="R32" s="2466"/>
      <c r="S32" s="2466"/>
      <c r="T32" s="2466"/>
      <c r="U32" s="2466"/>
      <c r="V32" s="2466"/>
      <c r="W32" s="2466"/>
    </row>
    <row r="33" spans="1:23" ht="18" x14ac:dyDescent="0.25">
      <c r="A33" s="2472"/>
      <c r="B33" s="2463"/>
      <c r="C33" s="2467"/>
      <c r="D33" s="545"/>
      <c r="E33" s="164"/>
      <c r="F33" s="891"/>
      <c r="G33" s="164"/>
      <c r="H33" s="891"/>
      <c r="I33" s="164"/>
      <c r="J33" s="2465"/>
      <c r="K33" s="917"/>
      <c r="L33" s="917"/>
      <c r="M33" s="164"/>
      <c r="N33" s="164"/>
      <c r="O33" s="891"/>
      <c r="P33" s="164"/>
      <c r="Q33" s="891"/>
      <c r="R33" s="164"/>
      <c r="S33" s="891"/>
      <c r="T33" s="164"/>
      <c r="U33" s="545"/>
      <c r="V33" s="545"/>
      <c r="W33" s="164"/>
    </row>
    <row r="34" spans="1:23" ht="20.100000000000001" customHeight="1" x14ac:dyDescent="0.2">
      <c r="A34" s="165"/>
      <c r="B34" s="59"/>
      <c r="C34" s="533"/>
      <c r="D34" s="533"/>
      <c r="E34" s="26"/>
      <c r="F34" s="892"/>
      <c r="G34" s="26"/>
      <c r="H34" s="908"/>
      <c r="I34" s="26"/>
      <c r="J34" s="892"/>
      <c r="K34" s="892"/>
      <c r="L34" s="892"/>
      <c r="M34" s="25"/>
      <c r="N34" s="26"/>
      <c r="O34" s="892"/>
      <c r="P34" s="25"/>
      <c r="Q34" s="892"/>
      <c r="R34" s="26"/>
      <c r="S34" s="892"/>
      <c r="T34" s="26"/>
      <c r="U34" s="533"/>
      <c r="V34" s="533"/>
      <c r="W34" s="25"/>
    </row>
    <row r="35" spans="1:23" ht="20.100000000000001" customHeight="1" x14ac:dyDescent="0.2">
      <c r="A35" s="165"/>
      <c r="B35" s="59"/>
      <c r="C35" s="533"/>
      <c r="D35" s="533"/>
      <c r="E35" s="26"/>
      <c r="F35" s="892"/>
      <c r="G35" s="26"/>
      <c r="H35" s="908"/>
      <c r="I35" s="26"/>
      <c r="J35" s="892"/>
      <c r="K35" s="892"/>
      <c r="L35" s="892"/>
      <c r="M35" s="25"/>
      <c r="N35" s="26"/>
      <c r="O35" s="892"/>
      <c r="P35" s="25"/>
      <c r="Q35" s="892"/>
      <c r="R35" s="26"/>
      <c r="S35" s="892"/>
      <c r="T35" s="26"/>
      <c r="U35" s="533"/>
      <c r="V35" s="533"/>
      <c r="W35" s="25"/>
    </row>
    <row r="36" spans="1:23" ht="20.100000000000001" customHeight="1" x14ac:dyDescent="0.2">
      <c r="A36" s="165"/>
      <c r="B36" s="59"/>
      <c r="C36" s="533"/>
      <c r="D36" s="533"/>
      <c r="E36" s="26"/>
      <c r="F36" s="892"/>
      <c r="G36" s="26"/>
      <c r="H36" s="908"/>
      <c r="I36" s="26"/>
      <c r="J36" s="892"/>
      <c r="K36" s="892"/>
      <c r="L36" s="892"/>
      <c r="M36" s="25"/>
      <c r="N36" s="26"/>
      <c r="O36" s="892"/>
      <c r="P36" s="25"/>
      <c r="Q36" s="892"/>
      <c r="R36" s="26"/>
      <c r="S36" s="892"/>
      <c r="T36" s="26"/>
      <c r="U36" s="533"/>
      <c r="V36" s="533"/>
      <c r="W36" s="26"/>
    </row>
    <row r="37" spans="1:23" ht="20.100000000000001" customHeight="1" x14ac:dyDescent="0.2">
      <c r="A37" s="165"/>
      <c r="B37" s="59"/>
      <c r="C37" s="533"/>
      <c r="D37" s="533"/>
      <c r="E37" s="26"/>
      <c r="F37" s="892"/>
      <c r="G37" s="26"/>
      <c r="H37" s="908"/>
      <c r="I37" s="26"/>
      <c r="J37" s="892"/>
      <c r="K37" s="892"/>
      <c r="L37" s="892"/>
      <c r="M37" s="25"/>
      <c r="N37" s="26"/>
      <c r="O37" s="892"/>
      <c r="P37" s="25"/>
      <c r="Q37" s="892"/>
      <c r="R37" s="26"/>
      <c r="S37" s="892"/>
      <c r="T37" s="26"/>
      <c r="U37" s="533"/>
      <c r="V37" s="533"/>
      <c r="W37" s="25"/>
    </row>
    <row r="38" spans="1:23" ht="20.100000000000001" customHeight="1" x14ac:dyDescent="0.2">
      <c r="A38" s="165"/>
      <c r="B38" s="59"/>
      <c r="C38" s="533"/>
      <c r="D38" s="533"/>
      <c r="E38" s="26"/>
      <c r="F38" s="892"/>
      <c r="G38" s="26"/>
      <c r="H38" s="908"/>
      <c r="I38" s="26"/>
      <c r="J38" s="892"/>
      <c r="K38" s="892"/>
      <c r="L38" s="892"/>
      <c r="M38" s="25"/>
      <c r="N38" s="26"/>
      <c r="O38" s="892"/>
      <c r="P38" s="25"/>
      <c r="Q38" s="892"/>
      <c r="R38" s="26"/>
      <c r="S38" s="892"/>
      <c r="T38" s="26"/>
      <c r="U38" s="533"/>
      <c r="V38" s="533"/>
      <c r="W38" s="166"/>
    </row>
    <row r="39" spans="1:23" ht="20.100000000000001" customHeight="1" x14ac:dyDescent="0.2">
      <c r="A39" s="165"/>
      <c r="B39" s="59"/>
      <c r="C39" s="533"/>
      <c r="D39" s="533"/>
      <c r="E39" s="26"/>
      <c r="F39" s="892"/>
      <c r="G39" s="26"/>
      <c r="H39" s="908"/>
      <c r="I39" s="26"/>
      <c r="J39" s="892"/>
      <c r="K39" s="892"/>
      <c r="L39" s="892"/>
      <c r="M39" s="25"/>
      <c r="N39" s="26"/>
      <c r="O39" s="892"/>
      <c r="P39" s="25"/>
      <c r="Q39" s="892"/>
      <c r="R39" s="26"/>
      <c r="S39" s="892"/>
      <c r="T39" s="26"/>
      <c r="U39" s="533"/>
      <c r="V39" s="533"/>
      <c r="W39" s="166"/>
    </row>
    <row r="40" spans="1:23" ht="20.100000000000001" customHeight="1" x14ac:dyDescent="0.2">
      <c r="A40" s="165"/>
      <c r="B40" s="59"/>
      <c r="C40" s="533"/>
      <c r="D40" s="533"/>
      <c r="E40" s="26"/>
      <c r="F40" s="892"/>
      <c r="G40" s="26"/>
      <c r="H40" s="908"/>
      <c r="I40" s="26"/>
      <c r="J40" s="892"/>
      <c r="K40" s="892"/>
      <c r="L40" s="892"/>
      <c r="M40" s="25"/>
      <c r="N40" s="25"/>
      <c r="O40" s="892"/>
      <c r="P40" s="25"/>
      <c r="Q40" s="892"/>
      <c r="R40" s="25"/>
      <c r="S40" s="892"/>
      <c r="T40" s="25"/>
      <c r="U40" s="533"/>
      <c r="V40" s="533"/>
      <c r="W40" s="25"/>
    </row>
    <row r="41" spans="1:23" ht="20.100000000000001" customHeight="1" x14ac:dyDescent="0.2">
      <c r="A41" s="165"/>
      <c r="B41" s="59"/>
      <c r="C41" s="533"/>
      <c r="D41" s="533"/>
      <c r="E41" s="26"/>
      <c r="F41" s="892"/>
      <c r="G41" s="25"/>
      <c r="H41" s="892"/>
      <c r="I41" s="25"/>
      <c r="J41" s="892"/>
      <c r="K41" s="892"/>
      <c r="L41" s="892"/>
      <c r="M41" s="25"/>
      <c r="N41" s="25"/>
      <c r="O41" s="892"/>
      <c r="P41" s="25"/>
      <c r="Q41" s="892"/>
      <c r="R41" s="25"/>
      <c r="S41" s="892"/>
      <c r="T41" s="26"/>
      <c r="U41" s="533"/>
      <c r="V41" s="533"/>
      <c r="W41" s="25"/>
    </row>
    <row r="42" spans="1:23" ht="20.100000000000001" customHeight="1" x14ac:dyDescent="0.2">
      <c r="A42" s="167"/>
      <c r="B42" s="167"/>
      <c r="C42" s="534"/>
      <c r="D42" s="534"/>
      <c r="E42" s="24"/>
      <c r="F42" s="893"/>
      <c r="G42" s="24"/>
      <c r="H42" s="893"/>
      <c r="I42" s="24"/>
      <c r="J42" s="893"/>
      <c r="K42" s="893"/>
      <c r="L42" s="893"/>
      <c r="M42" s="24"/>
      <c r="N42" s="24"/>
      <c r="O42" s="893"/>
      <c r="P42" s="24"/>
      <c r="Q42" s="893"/>
      <c r="R42" s="24"/>
      <c r="S42" s="893"/>
      <c r="T42" s="168"/>
      <c r="U42" s="534"/>
      <c r="V42" s="534"/>
      <c r="W42" s="24"/>
    </row>
    <row r="43" spans="1:23" ht="18" x14ac:dyDescent="0.25">
      <c r="A43" s="69"/>
      <c r="B43" s="69"/>
      <c r="C43" s="529"/>
      <c r="D43" s="529"/>
      <c r="E43" s="72"/>
      <c r="F43" s="894"/>
      <c r="G43" s="69"/>
      <c r="H43" s="894"/>
      <c r="I43" s="69"/>
      <c r="J43" s="894"/>
      <c r="K43" s="894"/>
      <c r="L43" s="894"/>
      <c r="M43" s="69"/>
      <c r="N43" s="69"/>
      <c r="O43" s="894"/>
      <c r="P43" s="69"/>
      <c r="Q43" s="894"/>
      <c r="R43" s="69"/>
      <c r="S43" s="894"/>
      <c r="T43" s="69"/>
      <c r="U43" s="529"/>
      <c r="V43" s="529"/>
      <c r="W43" s="69"/>
    </row>
    <row r="44" spans="1:23" ht="19.5" customHeight="1" x14ac:dyDescent="0.3">
      <c r="A44" s="43"/>
      <c r="B44" s="2436"/>
      <c r="C44" s="2436"/>
      <c r="D44" s="2436"/>
      <c r="E44" s="43"/>
      <c r="F44" s="889"/>
      <c r="G44" s="43"/>
      <c r="H44" s="889"/>
      <c r="I44" s="43"/>
      <c r="J44" s="889"/>
      <c r="K44" s="889"/>
      <c r="L44" s="889"/>
      <c r="M44" s="43"/>
      <c r="N44" s="43"/>
      <c r="O44" s="889"/>
      <c r="P44" s="43"/>
      <c r="Q44" s="889"/>
      <c r="R44" s="2436"/>
      <c r="S44" s="2436"/>
      <c r="T44" s="2436"/>
      <c r="U44" s="2436"/>
      <c r="V44" s="2436"/>
      <c r="W44" s="43"/>
    </row>
    <row r="45" spans="1:23" ht="18.75" x14ac:dyDescent="0.3">
      <c r="A45" s="43"/>
      <c r="B45" s="43"/>
      <c r="C45" s="531"/>
      <c r="D45" s="531"/>
      <c r="E45" s="43"/>
      <c r="F45" s="889"/>
      <c r="G45" s="43"/>
      <c r="H45" s="889"/>
      <c r="I45" s="43"/>
      <c r="J45" s="889"/>
      <c r="K45" s="889"/>
      <c r="L45" s="889"/>
      <c r="M45" s="43"/>
      <c r="N45" s="43"/>
      <c r="O45" s="889"/>
      <c r="P45" s="43"/>
      <c r="Q45" s="889"/>
      <c r="R45" s="43"/>
      <c r="S45" s="889"/>
      <c r="T45" s="43"/>
      <c r="U45" s="531"/>
      <c r="V45" s="549"/>
      <c r="W45" s="43"/>
    </row>
    <row r="46" spans="1:23" ht="18.75" x14ac:dyDescent="0.3">
      <c r="A46" s="43"/>
      <c r="B46" s="43"/>
      <c r="C46" s="531"/>
      <c r="D46" s="531"/>
      <c r="E46" s="43"/>
      <c r="F46" s="889"/>
      <c r="G46" s="43"/>
      <c r="H46" s="889"/>
      <c r="I46" s="43"/>
      <c r="J46" s="889"/>
      <c r="K46" s="889"/>
      <c r="L46" s="889"/>
      <c r="M46" s="43"/>
      <c r="N46" s="43"/>
      <c r="O46" s="889"/>
      <c r="P46" s="43"/>
      <c r="Q46" s="889"/>
      <c r="R46" s="43"/>
      <c r="S46" s="889"/>
      <c r="T46" s="43"/>
      <c r="U46" s="531"/>
      <c r="V46" s="549"/>
      <c r="W46" s="43"/>
    </row>
    <row r="47" spans="1:23" ht="18.75" x14ac:dyDescent="0.3">
      <c r="A47" s="43"/>
      <c r="B47" s="43"/>
      <c r="C47" s="531"/>
      <c r="D47" s="531"/>
      <c r="E47" s="43"/>
      <c r="F47" s="889"/>
      <c r="G47" s="43"/>
      <c r="H47" s="889"/>
      <c r="I47" s="43"/>
      <c r="J47" s="889"/>
      <c r="K47" s="889"/>
      <c r="L47" s="889"/>
      <c r="M47" s="43"/>
      <c r="N47" s="43"/>
      <c r="O47" s="889"/>
      <c r="P47" s="43"/>
      <c r="Q47" s="889"/>
      <c r="R47" s="43"/>
      <c r="S47" s="889"/>
      <c r="T47" s="43"/>
      <c r="U47" s="531"/>
      <c r="V47" s="549"/>
      <c r="W47" s="43"/>
    </row>
    <row r="48" spans="1:23" ht="18.75" x14ac:dyDescent="0.3">
      <c r="A48" s="43"/>
      <c r="B48" s="2460"/>
      <c r="C48" s="2460"/>
      <c r="D48" s="2460"/>
      <c r="E48" s="43"/>
      <c r="F48" s="889"/>
      <c r="G48" s="43"/>
      <c r="H48" s="889"/>
      <c r="I48" s="43"/>
      <c r="J48" s="889"/>
      <c r="K48" s="889"/>
      <c r="L48" s="889"/>
      <c r="M48" s="43"/>
      <c r="N48" s="43"/>
      <c r="O48" s="889"/>
      <c r="P48" s="43"/>
      <c r="Q48" s="889"/>
      <c r="R48" s="43"/>
      <c r="S48" s="2436"/>
      <c r="T48" s="2436"/>
      <c r="U48" s="2436"/>
      <c r="V48" s="549"/>
      <c r="W48" s="43"/>
    </row>
    <row r="49" spans="1:23" ht="18.75" x14ac:dyDescent="0.3">
      <c r="A49" s="43"/>
      <c r="B49" s="73"/>
      <c r="C49" s="535"/>
      <c r="D49" s="531"/>
      <c r="E49" s="43"/>
      <c r="F49" s="889"/>
      <c r="G49" s="43"/>
      <c r="H49" s="889"/>
      <c r="I49" s="43"/>
      <c r="J49" s="889"/>
      <c r="K49" s="889"/>
      <c r="L49" s="889"/>
      <c r="M49" s="43"/>
      <c r="N49" s="43"/>
      <c r="O49" s="889"/>
      <c r="P49" s="43"/>
      <c r="Q49" s="889"/>
      <c r="R49" s="2436"/>
      <c r="S49" s="2436"/>
      <c r="T49" s="2436"/>
      <c r="U49" s="2436"/>
      <c r="V49" s="2436"/>
      <c r="W49" s="43"/>
    </row>
    <row r="50" spans="1:23" ht="18" customHeight="1" x14ac:dyDescent="0.2"/>
    <row r="51" spans="1:23" ht="18.75" customHeight="1" x14ac:dyDescent="0.3">
      <c r="A51" s="2455"/>
      <c r="B51" s="2455"/>
      <c r="C51" s="2455"/>
      <c r="D51" s="532"/>
      <c r="E51" s="66"/>
      <c r="F51" s="890"/>
      <c r="G51" s="66"/>
      <c r="H51" s="890"/>
      <c r="I51" s="66"/>
      <c r="J51" s="890"/>
      <c r="K51" s="890"/>
      <c r="L51" s="890"/>
      <c r="M51" s="66"/>
      <c r="N51" s="66"/>
      <c r="O51" s="890"/>
      <c r="P51" s="2455"/>
      <c r="Q51" s="2455"/>
      <c r="R51" s="2455"/>
      <c r="S51" s="2455"/>
      <c r="T51" s="2455"/>
      <c r="U51" s="2455"/>
      <c r="V51" s="2455"/>
      <c r="W51" s="2455"/>
    </row>
    <row r="52" spans="1:23" ht="18.75" customHeight="1" x14ac:dyDescent="0.3">
      <c r="A52" s="2455"/>
      <c r="B52" s="2455"/>
      <c r="C52" s="2455"/>
      <c r="D52" s="532"/>
      <c r="E52" s="66"/>
      <c r="F52" s="890"/>
      <c r="G52" s="66"/>
      <c r="H52" s="890"/>
      <c r="I52" s="66"/>
      <c r="J52" s="890"/>
      <c r="K52" s="890"/>
      <c r="L52" s="890"/>
      <c r="M52" s="66"/>
      <c r="N52" s="66"/>
      <c r="O52" s="890"/>
      <c r="P52" s="2456"/>
      <c r="Q52" s="2456"/>
      <c r="R52" s="2456"/>
      <c r="S52" s="2456"/>
      <c r="T52" s="2456"/>
      <c r="U52" s="2456"/>
      <c r="V52" s="2456"/>
      <c r="W52" s="2456"/>
    </row>
    <row r="53" spans="1:23" ht="18.75" x14ac:dyDescent="0.3">
      <c r="A53" s="66"/>
      <c r="B53" s="66"/>
      <c r="C53" s="532"/>
      <c r="D53" s="532"/>
      <c r="E53" s="66"/>
      <c r="F53" s="890"/>
      <c r="G53" s="66"/>
      <c r="H53" s="890"/>
      <c r="I53" s="66"/>
      <c r="J53" s="890"/>
      <c r="K53" s="890"/>
      <c r="L53" s="890"/>
      <c r="M53" s="66"/>
      <c r="N53" s="66"/>
      <c r="O53" s="890"/>
      <c r="P53" s="66"/>
      <c r="Q53" s="890"/>
      <c r="R53" s="2446"/>
      <c r="S53" s="2446"/>
      <c r="T53" s="2446"/>
      <c r="U53" s="2446"/>
      <c r="V53" s="2446"/>
      <c r="W53" s="66"/>
    </row>
    <row r="54" spans="1:23" ht="21.75" customHeight="1" x14ac:dyDescent="0.35">
      <c r="A54" s="2459"/>
      <c r="B54" s="2459"/>
      <c r="C54" s="2459"/>
      <c r="D54" s="2459"/>
      <c r="E54" s="2459"/>
      <c r="F54" s="2459"/>
      <c r="G54" s="2459"/>
      <c r="H54" s="2459"/>
      <c r="I54" s="2459"/>
      <c r="J54" s="2459"/>
      <c r="K54" s="2459"/>
      <c r="L54" s="2459"/>
      <c r="M54" s="2459"/>
      <c r="N54" s="2459"/>
      <c r="O54" s="2459"/>
      <c r="P54" s="2459"/>
      <c r="Q54" s="2459"/>
      <c r="R54" s="2459"/>
      <c r="S54" s="2459"/>
      <c r="T54" s="2459"/>
      <c r="U54" s="2459"/>
      <c r="V54" s="2459"/>
      <c r="W54" s="2459"/>
    </row>
    <row r="55" spans="1:23" ht="21.75" customHeight="1" x14ac:dyDescent="0.3">
      <c r="A55" s="2436"/>
      <c r="B55" s="2436"/>
      <c r="C55" s="2436"/>
      <c r="D55" s="2436"/>
      <c r="E55" s="2436"/>
      <c r="F55" s="2436"/>
      <c r="G55" s="2436"/>
      <c r="H55" s="2436"/>
      <c r="I55" s="2436"/>
      <c r="J55" s="2436"/>
      <c r="K55" s="2436"/>
      <c r="L55" s="2436"/>
      <c r="M55" s="2436"/>
      <c r="N55" s="2436"/>
      <c r="O55" s="2436"/>
      <c r="P55" s="2436"/>
      <c r="Q55" s="2436"/>
      <c r="R55" s="2436"/>
      <c r="S55" s="2436"/>
      <c r="T55" s="2436"/>
      <c r="U55" s="2436"/>
      <c r="V55" s="2436"/>
      <c r="W55" s="2436"/>
    </row>
    <row r="57" spans="1:23" ht="21.75" customHeight="1" x14ac:dyDescent="0.25">
      <c r="A57" s="2461"/>
      <c r="B57" s="2463"/>
      <c r="C57" s="2464"/>
      <c r="D57" s="2464"/>
      <c r="E57" s="2464"/>
      <c r="F57" s="2464"/>
      <c r="G57" s="2464"/>
      <c r="H57" s="891"/>
      <c r="I57" s="164"/>
      <c r="J57" s="2465"/>
      <c r="K57" s="917"/>
      <c r="L57" s="917"/>
      <c r="M57" s="2463"/>
      <c r="N57" s="2466"/>
      <c r="O57" s="2463"/>
      <c r="P57" s="2466"/>
      <c r="Q57" s="2463"/>
      <c r="R57" s="2466"/>
      <c r="S57" s="2463"/>
      <c r="T57" s="2466"/>
      <c r="U57" s="2466"/>
      <c r="V57" s="2466"/>
      <c r="W57" s="2466"/>
    </row>
    <row r="58" spans="1:23" ht="51.75" customHeight="1" x14ac:dyDescent="0.2">
      <c r="A58" s="2462"/>
      <c r="B58" s="2463"/>
      <c r="C58" s="2467"/>
      <c r="D58" s="2463"/>
      <c r="E58" s="2463"/>
      <c r="F58" s="2463"/>
      <c r="G58" s="2463"/>
      <c r="H58" s="907"/>
      <c r="I58" s="163"/>
      <c r="J58" s="2465"/>
      <c r="K58" s="917"/>
      <c r="L58" s="917"/>
      <c r="M58" s="2466"/>
      <c r="N58" s="2466"/>
      <c r="O58" s="2466"/>
      <c r="P58" s="2466"/>
      <c r="Q58" s="2466"/>
      <c r="R58" s="2466"/>
      <c r="S58" s="2466"/>
      <c r="T58" s="2466"/>
      <c r="U58" s="2466"/>
      <c r="V58" s="2466"/>
      <c r="W58" s="2466"/>
    </row>
    <row r="59" spans="1:23" ht="19.5" customHeight="1" x14ac:dyDescent="0.25">
      <c r="A59" s="2462"/>
      <c r="B59" s="2463"/>
      <c r="C59" s="2467"/>
      <c r="D59" s="545"/>
      <c r="E59" s="164"/>
      <c r="F59" s="891"/>
      <c r="G59" s="164"/>
      <c r="H59" s="891"/>
      <c r="I59" s="164"/>
      <c r="J59" s="2465"/>
      <c r="K59" s="917"/>
      <c r="L59" s="917"/>
      <c r="M59" s="164"/>
      <c r="N59" s="164"/>
      <c r="O59" s="891"/>
      <c r="P59" s="164"/>
      <c r="Q59" s="891"/>
      <c r="R59" s="164"/>
      <c r="S59" s="891"/>
      <c r="T59" s="164"/>
      <c r="U59" s="545"/>
      <c r="V59" s="545"/>
      <c r="W59" s="164"/>
    </row>
    <row r="60" spans="1:23" ht="23.1" customHeight="1" x14ac:dyDescent="0.25">
      <c r="A60" s="377"/>
      <c r="B60" s="381"/>
      <c r="C60" s="536"/>
      <c r="D60" s="536"/>
      <c r="E60" s="383"/>
      <c r="F60" s="895"/>
      <c r="G60" s="383"/>
      <c r="H60" s="909"/>
      <c r="I60" s="383"/>
      <c r="J60" s="895"/>
      <c r="K60" s="895"/>
      <c r="L60" s="895"/>
      <c r="M60" s="382"/>
      <c r="N60" s="383"/>
      <c r="O60" s="895"/>
      <c r="P60" s="382"/>
      <c r="Q60" s="895"/>
      <c r="R60" s="383"/>
      <c r="S60" s="895"/>
      <c r="T60" s="383"/>
      <c r="U60" s="536"/>
      <c r="V60" s="536"/>
      <c r="W60" s="382"/>
    </row>
    <row r="61" spans="1:23" ht="23.1" customHeight="1" x14ac:dyDescent="0.25">
      <c r="A61" s="378"/>
      <c r="B61" s="381"/>
      <c r="C61" s="536"/>
      <c r="D61" s="536"/>
      <c r="E61" s="383"/>
      <c r="F61" s="895"/>
      <c r="G61" s="383"/>
      <c r="H61" s="909"/>
      <c r="I61" s="383"/>
      <c r="J61" s="895"/>
      <c r="K61" s="895"/>
      <c r="L61" s="895"/>
      <c r="M61" s="382"/>
      <c r="N61" s="383"/>
      <c r="O61" s="895"/>
      <c r="P61" s="382"/>
      <c r="Q61" s="895"/>
      <c r="R61" s="383"/>
      <c r="S61" s="895"/>
      <c r="T61" s="383"/>
      <c r="U61" s="536"/>
      <c r="V61" s="536"/>
      <c r="W61" s="382"/>
    </row>
    <row r="62" spans="1:23" ht="23.1" customHeight="1" x14ac:dyDescent="0.25">
      <c r="A62" s="378"/>
      <c r="B62" s="381"/>
      <c r="C62" s="536"/>
      <c r="D62" s="536"/>
      <c r="E62" s="383"/>
      <c r="F62" s="895"/>
      <c r="G62" s="383"/>
      <c r="H62" s="909"/>
      <c r="I62" s="383"/>
      <c r="J62" s="895"/>
      <c r="K62" s="895"/>
      <c r="L62" s="895"/>
      <c r="M62" s="382"/>
      <c r="N62" s="383"/>
      <c r="O62" s="895"/>
      <c r="P62" s="382"/>
      <c r="Q62" s="895"/>
      <c r="R62" s="383"/>
      <c r="S62" s="895"/>
      <c r="T62" s="383"/>
      <c r="U62" s="536"/>
      <c r="V62" s="536"/>
      <c r="W62" s="383"/>
    </row>
    <row r="63" spans="1:23" ht="23.1" customHeight="1" x14ac:dyDescent="0.25">
      <c r="A63" s="378"/>
      <c r="B63" s="381"/>
      <c r="C63" s="536"/>
      <c r="D63" s="536"/>
      <c r="E63" s="383"/>
      <c r="F63" s="895"/>
      <c r="G63" s="383"/>
      <c r="H63" s="909"/>
      <c r="I63" s="383"/>
      <c r="J63" s="895"/>
      <c r="K63" s="895"/>
      <c r="L63" s="895"/>
      <c r="M63" s="382"/>
      <c r="N63" s="383"/>
      <c r="O63" s="895"/>
      <c r="P63" s="382"/>
      <c r="Q63" s="895"/>
      <c r="R63" s="383"/>
      <c r="S63" s="895"/>
      <c r="T63" s="383"/>
      <c r="U63" s="536"/>
      <c r="V63" s="536"/>
      <c r="W63" s="382"/>
    </row>
    <row r="64" spans="1:23" ht="23.1" customHeight="1" x14ac:dyDescent="0.25">
      <c r="A64" s="378"/>
      <c r="B64" s="381"/>
      <c r="C64" s="536"/>
      <c r="D64" s="536"/>
      <c r="E64" s="383"/>
      <c r="F64" s="895"/>
      <c r="G64" s="383"/>
      <c r="H64" s="909"/>
      <c r="I64" s="383"/>
      <c r="J64" s="895"/>
      <c r="K64" s="895"/>
      <c r="L64" s="895"/>
      <c r="M64" s="382"/>
      <c r="N64" s="383"/>
      <c r="O64" s="895"/>
      <c r="P64" s="382"/>
      <c r="Q64" s="895"/>
      <c r="R64" s="383"/>
      <c r="S64" s="895"/>
      <c r="T64" s="383"/>
      <c r="U64" s="536"/>
      <c r="V64" s="536"/>
      <c r="W64" s="384"/>
    </row>
    <row r="65" spans="1:23" ht="23.1" customHeight="1" x14ac:dyDescent="0.25">
      <c r="A65" s="378"/>
      <c r="B65" s="381"/>
      <c r="C65" s="536"/>
      <c r="D65" s="536"/>
      <c r="E65" s="383"/>
      <c r="F65" s="895"/>
      <c r="G65" s="26"/>
      <c r="H65" s="908"/>
      <c r="I65" s="26"/>
      <c r="J65" s="895"/>
      <c r="K65" s="895"/>
      <c r="L65" s="895"/>
      <c r="M65" s="382"/>
      <c r="N65" s="383"/>
      <c r="O65" s="895"/>
      <c r="P65" s="382"/>
      <c r="Q65" s="895"/>
      <c r="R65" s="383"/>
      <c r="S65" s="895"/>
      <c r="T65" s="383"/>
      <c r="U65" s="536"/>
      <c r="V65" s="536"/>
      <c r="W65" s="384"/>
    </row>
    <row r="66" spans="1:23" ht="23.1" customHeight="1" x14ac:dyDescent="0.25">
      <c r="A66" s="378"/>
      <c r="B66" s="381"/>
      <c r="C66" s="536"/>
      <c r="D66" s="536"/>
      <c r="E66" s="382"/>
      <c r="F66" s="895"/>
      <c r="G66" s="383"/>
      <c r="H66" s="909"/>
      <c r="I66" s="383"/>
      <c r="J66" s="895"/>
      <c r="K66" s="895"/>
      <c r="L66" s="895"/>
      <c r="M66" s="382"/>
      <c r="N66" s="382"/>
      <c r="O66" s="895"/>
      <c r="P66" s="382"/>
      <c r="Q66" s="895"/>
      <c r="R66" s="383"/>
      <c r="S66" s="895"/>
      <c r="T66" s="383"/>
      <c r="U66" s="536"/>
      <c r="V66" s="536"/>
      <c r="W66" s="382"/>
    </row>
    <row r="67" spans="1:23" ht="23.1" customHeight="1" x14ac:dyDescent="0.25">
      <c r="A67" s="379"/>
      <c r="B67" s="381"/>
      <c r="C67" s="536"/>
      <c r="D67" s="536"/>
      <c r="E67" s="382"/>
      <c r="F67" s="895"/>
      <c r="G67" s="383"/>
      <c r="H67" s="909"/>
      <c r="I67" s="383"/>
      <c r="J67" s="895"/>
      <c r="K67" s="895"/>
      <c r="L67" s="895"/>
      <c r="M67" s="382"/>
      <c r="N67" s="382"/>
      <c r="O67" s="895"/>
      <c r="P67" s="382"/>
      <c r="Q67" s="895"/>
      <c r="R67" s="383"/>
      <c r="S67" s="895"/>
      <c r="T67" s="383"/>
      <c r="U67" s="536"/>
      <c r="V67" s="536"/>
      <c r="W67" s="382"/>
    </row>
    <row r="68" spans="1:23" ht="23.1" customHeight="1" x14ac:dyDescent="0.25">
      <c r="A68" s="380"/>
      <c r="B68" s="385"/>
      <c r="C68" s="537"/>
      <c r="D68" s="537"/>
      <c r="E68" s="386"/>
      <c r="F68" s="896"/>
      <c r="G68" s="387"/>
      <c r="H68" s="910"/>
      <c r="I68" s="387"/>
      <c r="J68" s="896"/>
      <c r="K68" s="896"/>
      <c r="L68" s="896"/>
      <c r="M68" s="386"/>
      <c r="N68" s="386"/>
      <c r="O68" s="896"/>
      <c r="P68" s="386"/>
      <c r="Q68" s="896"/>
      <c r="R68" s="387"/>
      <c r="S68" s="896"/>
      <c r="T68" s="387"/>
      <c r="U68" s="537"/>
      <c r="V68" s="534"/>
      <c r="W68" s="387"/>
    </row>
    <row r="69" spans="1:23" ht="13.5" customHeight="1" x14ac:dyDescent="0.25">
      <c r="A69" s="69"/>
      <c r="B69" s="388"/>
      <c r="C69" s="538"/>
      <c r="D69" s="538"/>
      <c r="E69" s="388"/>
      <c r="F69" s="897"/>
      <c r="G69" s="388"/>
      <c r="H69" s="897"/>
      <c r="I69" s="388"/>
      <c r="J69" s="897"/>
      <c r="K69" s="897"/>
      <c r="L69" s="897"/>
      <c r="M69" s="388"/>
      <c r="N69" s="388"/>
      <c r="O69" s="897"/>
      <c r="P69" s="388"/>
      <c r="Q69" s="897"/>
      <c r="R69" s="388"/>
      <c r="S69" s="897"/>
      <c r="T69" s="388"/>
      <c r="U69" s="538"/>
      <c r="V69" s="538"/>
      <c r="W69" s="388"/>
    </row>
    <row r="70" spans="1:23" ht="20.25" customHeight="1" x14ac:dyDescent="0.3">
      <c r="A70" s="3"/>
      <c r="B70" s="389"/>
      <c r="C70" s="539"/>
      <c r="D70" s="539"/>
      <c r="E70" s="389"/>
      <c r="F70" s="898"/>
      <c r="G70" s="389"/>
      <c r="H70" s="898"/>
      <c r="I70" s="389"/>
      <c r="J70" s="898"/>
      <c r="K70" s="898"/>
      <c r="L70" s="898"/>
      <c r="M70" s="389"/>
      <c r="N70" s="389"/>
      <c r="O70" s="898"/>
      <c r="P70" s="389"/>
      <c r="Q70" s="898"/>
      <c r="R70" s="2457"/>
      <c r="S70" s="2457"/>
      <c r="T70" s="2457"/>
      <c r="U70" s="2457"/>
      <c r="V70" s="2457"/>
      <c r="W70" s="389"/>
    </row>
    <row r="71" spans="1:23" ht="20.25" customHeight="1" x14ac:dyDescent="0.3">
      <c r="A71" s="43"/>
      <c r="B71" s="2458"/>
      <c r="C71" s="2458"/>
      <c r="D71" s="2458"/>
      <c r="E71" s="390"/>
      <c r="F71" s="899"/>
      <c r="G71" s="390"/>
      <c r="H71" s="899"/>
      <c r="I71" s="390"/>
      <c r="J71" s="899"/>
      <c r="K71" s="899"/>
      <c r="L71" s="899"/>
      <c r="M71" s="390"/>
      <c r="N71" s="390"/>
      <c r="O71" s="899"/>
      <c r="P71" s="390"/>
      <c r="Q71" s="899"/>
      <c r="R71" s="2458"/>
      <c r="S71" s="2458"/>
      <c r="T71" s="2458"/>
      <c r="U71" s="2458"/>
      <c r="V71" s="2458"/>
      <c r="W71" s="390"/>
    </row>
    <row r="72" spans="1:23" ht="20.25" customHeight="1" x14ac:dyDescent="0.3">
      <c r="A72" s="43"/>
      <c r="B72" s="148"/>
      <c r="C72" s="540"/>
      <c r="D72" s="540"/>
      <c r="E72" s="390"/>
      <c r="F72" s="899"/>
      <c r="G72" s="390"/>
      <c r="H72" s="899"/>
      <c r="I72" s="390"/>
      <c r="J72" s="899"/>
      <c r="K72" s="899"/>
      <c r="L72" s="899"/>
      <c r="M72" s="390"/>
      <c r="N72" s="390"/>
      <c r="O72" s="899"/>
      <c r="P72" s="390"/>
      <c r="Q72" s="899"/>
      <c r="R72" s="148"/>
      <c r="S72" s="926"/>
      <c r="T72" s="148"/>
      <c r="U72" s="540"/>
      <c r="V72" s="540"/>
      <c r="W72" s="390"/>
    </row>
    <row r="73" spans="1:23" ht="18.75" x14ac:dyDescent="0.3">
      <c r="A73" s="43"/>
      <c r="B73" s="390"/>
      <c r="C73" s="541"/>
      <c r="D73" s="541"/>
      <c r="E73" s="390"/>
      <c r="F73" s="899"/>
      <c r="G73" s="390"/>
      <c r="H73" s="899"/>
      <c r="I73" s="390"/>
      <c r="J73" s="899"/>
      <c r="K73" s="899"/>
      <c r="L73" s="899"/>
      <c r="M73" s="390"/>
      <c r="N73" s="390"/>
      <c r="O73" s="899"/>
      <c r="P73" s="390"/>
      <c r="Q73" s="899"/>
      <c r="R73" s="390"/>
      <c r="S73" s="899"/>
      <c r="T73" s="390"/>
      <c r="U73" s="541"/>
      <c r="V73" s="541"/>
      <c r="W73" s="390"/>
    </row>
    <row r="74" spans="1:23" ht="18.75" x14ac:dyDescent="0.3">
      <c r="A74" s="43"/>
      <c r="B74" s="43"/>
      <c r="C74" s="531"/>
      <c r="D74" s="531"/>
      <c r="E74" s="43"/>
      <c r="F74" s="889"/>
      <c r="G74" s="43"/>
      <c r="H74" s="889"/>
      <c r="I74" s="43"/>
      <c r="J74" s="918"/>
      <c r="K74" s="918"/>
      <c r="L74" s="918"/>
      <c r="M74" s="43"/>
      <c r="N74" s="43"/>
      <c r="O74" s="889"/>
      <c r="P74" s="43"/>
      <c r="Q74" s="889"/>
      <c r="R74" s="43"/>
      <c r="S74" s="889"/>
      <c r="T74" s="43"/>
      <c r="U74" s="531"/>
      <c r="V74" s="531"/>
      <c r="W74" s="43"/>
    </row>
    <row r="75" spans="1:23" ht="18.75" x14ac:dyDescent="0.3">
      <c r="A75" s="43"/>
      <c r="B75" s="43"/>
      <c r="C75" s="531"/>
      <c r="D75" s="531"/>
      <c r="E75" s="43"/>
      <c r="F75" s="889"/>
      <c r="G75" s="43"/>
      <c r="H75" s="889"/>
      <c r="I75" s="43"/>
      <c r="J75" s="889"/>
      <c r="K75" s="889"/>
      <c r="L75" s="889"/>
      <c r="M75" s="43"/>
      <c r="N75" s="43"/>
      <c r="O75" s="889"/>
      <c r="P75" s="43"/>
      <c r="Q75" s="889"/>
      <c r="R75" s="43"/>
      <c r="S75" s="889"/>
      <c r="T75" s="43"/>
      <c r="U75" s="531"/>
      <c r="V75" s="531"/>
      <c r="W75" s="43"/>
    </row>
    <row r="76" spans="1:23" ht="18.75" x14ac:dyDescent="0.3">
      <c r="A76" s="2436"/>
      <c r="B76" s="2436"/>
      <c r="C76" s="2436"/>
      <c r="D76" s="2436"/>
      <c r="E76" s="2436"/>
      <c r="F76" s="889"/>
      <c r="G76" s="43"/>
      <c r="H76" s="889"/>
      <c r="I76" s="43"/>
      <c r="J76" s="889"/>
      <c r="K76" s="889"/>
      <c r="L76" s="889"/>
      <c r="M76" s="43"/>
      <c r="N76" s="43"/>
      <c r="O76" s="889"/>
      <c r="P76" s="43"/>
      <c r="Q76" s="889"/>
      <c r="R76" s="2436"/>
      <c r="S76" s="2436"/>
      <c r="T76" s="2436"/>
      <c r="U76" s="2436"/>
      <c r="V76" s="2436"/>
      <c r="W76" s="43"/>
    </row>
    <row r="79" spans="1:23" ht="17.25" x14ac:dyDescent="0.3">
      <c r="A79" s="2455"/>
      <c r="B79" s="2455"/>
      <c r="C79" s="2455"/>
      <c r="D79" s="532"/>
      <c r="E79" s="66"/>
      <c r="F79" s="890"/>
      <c r="G79" s="66"/>
      <c r="H79" s="890"/>
      <c r="I79" s="66"/>
      <c r="J79" s="890"/>
      <c r="K79" s="890"/>
      <c r="L79" s="890"/>
      <c r="M79" s="66"/>
      <c r="N79" s="66"/>
      <c r="O79" s="890"/>
      <c r="P79" s="2455"/>
      <c r="Q79" s="2455"/>
      <c r="R79" s="2455"/>
      <c r="S79" s="2455"/>
      <c r="T79" s="2455"/>
      <c r="U79" s="2455"/>
      <c r="V79" s="2455"/>
      <c r="W79" s="2455"/>
    </row>
    <row r="80" spans="1:23" ht="17.25" x14ac:dyDescent="0.3">
      <c r="A80" s="2455"/>
      <c r="B80" s="2455"/>
      <c r="C80" s="2455"/>
      <c r="D80" s="532"/>
      <c r="E80" s="66"/>
      <c r="F80" s="890"/>
      <c r="G80" s="66"/>
      <c r="H80" s="890"/>
      <c r="I80" s="66"/>
      <c r="J80" s="890"/>
      <c r="K80" s="890"/>
      <c r="L80" s="890"/>
      <c r="M80" s="66"/>
      <c r="N80" s="66"/>
      <c r="O80" s="890"/>
      <c r="P80" s="2456"/>
      <c r="Q80" s="2456"/>
      <c r="R80" s="2456"/>
      <c r="S80" s="2456"/>
      <c r="T80" s="2456"/>
      <c r="U80" s="2456"/>
      <c r="V80" s="2456"/>
      <c r="W80" s="2456"/>
    </row>
    <row r="81" spans="1:23" ht="18.75" x14ac:dyDescent="0.3">
      <c r="A81" s="66"/>
      <c r="B81" s="66"/>
      <c r="C81" s="532"/>
      <c r="D81" s="532"/>
      <c r="E81" s="66"/>
      <c r="F81" s="890"/>
      <c r="G81" s="66"/>
      <c r="H81" s="890"/>
      <c r="I81" s="66"/>
      <c r="J81" s="890"/>
      <c r="K81" s="890"/>
      <c r="L81" s="890"/>
      <c r="M81" s="66"/>
      <c r="N81" s="66"/>
      <c r="O81" s="890"/>
      <c r="P81" s="66"/>
      <c r="Q81" s="890"/>
      <c r="R81" s="2446"/>
      <c r="S81" s="2446"/>
      <c r="T81" s="2446"/>
      <c r="U81" s="2446"/>
      <c r="V81" s="2446"/>
      <c r="W81" s="66"/>
    </row>
    <row r="82" spans="1:23" ht="20.25" x14ac:dyDescent="0.35">
      <c r="A82" s="2459"/>
      <c r="B82" s="2459"/>
      <c r="C82" s="2459"/>
      <c r="D82" s="2459"/>
      <c r="E82" s="2459"/>
      <c r="F82" s="2459"/>
      <c r="G82" s="2459"/>
      <c r="H82" s="2459"/>
      <c r="I82" s="2459"/>
      <c r="J82" s="2459"/>
      <c r="K82" s="2459"/>
      <c r="L82" s="2459"/>
      <c r="M82" s="2459"/>
      <c r="N82" s="2459"/>
      <c r="O82" s="2459"/>
      <c r="P82" s="2459"/>
      <c r="Q82" s="2459"/>
      <c r="R82" s="2459"/>
      <c r="S82" s="2459"/>
      <c r="T82" s="2459"/>
      <c r="U82" s="2459"/>
      <c r="V82" s="2459"/>
      <c r="W82" s="2459"/>
    </row>
    <row r="83" spans="1:23" ht="18.75" x14ac:dyDescent="0.3">
      <c r="A83" s="2436"/>
      <c r="B83" s="2436"/>
      <c r="C83" s="2436"/>
      <c r="D83" s="2436"/>
      <c r="E83" s="2436"/>
      <c r="F83" s="2436"/>
      <c r="G83" s="2436"/>
      <c r="H83" s="2436"/>
      <c r="I83" s="2436"/>
      <c r="J83" s="2436"/>
      <c r="K83" s="2436"/>
      <c r="L83" s="2436"/>
      <c r="M83" s="2436"/>
      <c r="N83" s="2436"/>
      <c r="O83" s="2436"/>
      <c r="P83" s="2436"/>
      <c r="Q83" s="2436"/>
      <c r="R83" s="2436"/>
      <c r="S83" s="2436"/>
      <c r="T83" s="2436"/>
      <c r="U83" s="2436"/>
      <c r="V83" s="2436"/>
      <c r="W83" s="2436"/>
    </row>
    <row r="84" spans="1:23" ht="14.25" customHeight="1" x14ac:dyDescent="0.2"/>
    <row r="85" spans="1:23" ht="18" x14ac:dyDescent="0.25">
      <c r="A85" s="2447"/>
      <c r="B85" s="2449"/>
      <c r="C85" s="2454"/>
      <c r="D85" s="2454"/>
      <c r="E85" s="2454"/>
      <c r="F85" s="2454"/>
      <c r="G85" s="2454"/>
      <c r="H85" s="911"/>
      <c r="I85" s="145"/>
      <c r="J85" s="2451"/>
      <c r="K85" s="955"/>
      <c r="L85" s="955"/>
      <c r="M85" s="2437"/>
      <c r="N85" s="2438"/>
      <c r="O85" s="2437"/>
      <c r="P85" s="2438"/>
      <c r="Q85" s="2437"/>
      <c r="R85" s="2438"/>
      <c r="S85" s="2437"/>
      <c r="T85" s="2438"/>
      <c r="U85" s="2441"/>
      <c r="V85" s="2441"/>
      <c r="W85" s="2438"/>
    </row>
    <row r="86" spans="1:23" ht="54" customHeight="1" x14ac:dyDescent="0.2">
      <c r="A86" s="2448"/>
      <c r="B86" s="2450"/>
      <c r="C86" s="2443"/>
      <c r="D86" s="2445"/>
      <c r="E86" s="2445"/>
      <c r="F86" s="2445"/>
      <c r="G86" s="2445"/>
      <c r="H86" s="912"/>
      <c r="I86" s="68"/>
      <c r="J86" s="2452"/>
      <c r="K86" s="956"/>
      <c r="L86" s="956"/>
      <c r="M86" s="2439"/>
      <c r="N86" s="2440"/>
      <c r="O86" s="2439"/>
      <c r="P86" s="2440"/>
      <c r="Q86" s="2439"/>
      <c r="R86" s="2440"/>
      <c r="S86" s="2439"/>
      <c r="T86" s="2440"/>
      <c r="U86" s="2442"/>
      <c r="V86" s="2442"/>
      <c r="W86" s="2440"/>
    </row>
    <row r="87" spans="1:23" ht="38.25" customHeight="1" x14ac:dyDescent="0.25">
      <c r="A87" s="2448"/>
      <c r="B87" s="2450"/>
      <c r="C87" s="2444"/>
      <c r="D87" s="546"/>
      <c r="E87" s="70"/>
      <c r="F87" s="900"/>
      <c r="G87" s="70"/>
      <c r="H87" s="900"/>
      <c r="I87" s="70"/>
      <c r="J87" s="2453"/>
      <c r="K87" s="919"/>
      <c r="L87" s="919"/>
      <c r="M87" s="70"/>
      <c r="N87" s="70"/>
      <c r="O87" s="900"/>
      <c r="P87" s="70"/>
      <c r="Q87" s="900"/>
      <c r="R87" s="70"/>
      <c r="S87" s="900"/>
      <c r="T87" s="70"/>
      <c r="U87" s="546"/>
      <c r="V87" s="546"/>
      <c r="W87" s="70"/>
    </row>
    <row r="88" spans="1:23" ht="21.75" customHeight="1" x14ac:dyDescent="0.25">
      <c r="A88" s="74"/>
      <c r="B88" s="75"/>
      <c r="C88" s="542"/>
      <c r="D88" s="542"/>
      <c r="E88" s="76"/>
      <c r="F88" s="901"/>
      <c r="G88" s="77"/>
      <c r="H88" s="913"/>
      <c r="I88" s="77"/>
      <c r="J88" s="901"/>
      <c r="K88" s="901"/>
      <c r="L88" s="901"/>
      <c r="M88" s="76"/>
      <c r="N88" s="77"/>
      <c r="O88" s="901"/>
      <c r="P88" s="76"/>
      <c r="Q88" s="901"/>
      <c r="R88" s="77"/>
      <c r="S88" s="901"/>
      <c r="T88" s="77"/>
      <c r="U88" s="542"/>
      <c r="V88" s="542"/>
      <c r="W88" s="76"/>
    </row>
    <row r="89" spans="1:23" ht="18.75" customHeight="1" x14ac:dyDescent="0.25">
      <c r="A89" s="78"/>
      <c r="B89" s="79"/>
      <c r="C89" s="542"/>
      <c r="D89" s="542"/>
      <c r="E89" s="76"/>
      <c r="F89" s="901"/>
      <c r="G89" s="77"/>
      <c r="H89" s="913"/>
      <c r="I89" s="77"/>
      <c r="J89" s="901"/>
      <c r="K89" s="901"/>
      <c r="L89" s="901"/>
      <c r="M89" s="76"/>
      <c r="N89" s="77"/>
      <c r="O89" s="901"/>
      <c r="P89" s="76"/>
      <c r="Q89" s="901"/>
      <c r="R89" s="77"/>
      <c r="S89" s="901"/>
      <c r="T89" s="77"/>
      <c r="U89" s="542"/>
      <c r="V89" s="542"/>
      <c r="W89" s="76"/>
    </row>
    <row r="90" spans="1:23" ht="16.5" x14ac:dyDescent="0.25">
      <c r="A90" s="78"/>
      <c r="B90" s="79"/>
      <c r="C90" s="542"/>
      <c r="D90" s="542"/>
      <c r="E90" s="76"/>
      <c r="F90" s="901"/>
      <c r="G90" s="77"/>
      <c r="H90" s="913"/>
      <c r="I90" s="77"/>
      <c r="J90" s="901"/>
      <c r="K90" s="901"/>
      <c r="L90" s="901"/>
      <c r="M90" s="76"/>
      <c r="N90" s="77"/>
      <c r="O90" s="901"/>
      <c r="P90" s="76"/>
      <c r="Q90" s="901"/>
      <c r="R90" s="77"/>
      <c r="S90" s="901"/>
      <c r="T90" s="77"/>
      <c r="U90" s="542"/>
      <c r="V90" s="542"/>
      <c r="W90" s="77"/>
    </row>
    <row r="91" spans="1:23" ht="16.5" x14ac:dyDescent="0.25">
      <c r="A91" s="78"/>
      <c r="B91" s="79"/>
      <c r="C91" s="542"/>
      <c r="D91" s="542"/>
      <c r="E91" s="76"/>
      <c r="F91" s="901"/>
      <c r="G91" s="77"/>
      <c r="H91" s="913"/>
      <c r="I91" s="77"/>
      <c r="J91" s="901"/>
      <c r="K91" s="901"/>
      <c r="L91" s="901"/>
      <c r="M91" s="76"/>
      <c r="N91" s="77"/>
      <c r="O91" s="901"/>
      <c r="P91" s="76"/>
      <c r="Q91" s="901"/>
      <c r="R91" s="77"/>
      <c r="S91" s="901"/>
      <c r="T91" s="77"/>
      <c r="U91" s="542"/>
      <c r="V91" s="542"/>
      <c r="W91" s="76"/>
    </row>
    <row r="92" spans="1:23" ht="16.5" x14ac:dyDescent="0.25">
      <c r="A92" s="78"/>
      <c r="B92" s="79"/>
      <c r="C92" s="542"/>
      <c r="D92" s="542"/>
      <c r="E92" s="76"/>
      <c r="F92" s="901"/>
      <c r="G92" s="77"/>
      <c r="H92" s="913"/>
      <c r="I92" s="77"/>
      <c r="J92" s="901"/>
      <c r="K92" s="901"/>
      <c r="L92" s="901"/>
      <c r="M92" s="76"/>
      <c r="N92" s="77"/>
      <c r="O92" s="901"/>
      <c r="P92" s="76"/>
      <c r="Q92" s="901"/>
      <c r="R92" s="77"/>
      <c r="S92" s="901"/>
      <c r="T92" s="77"/>
      <c r="U92" s="542"/>
      <c r="V92" s="542"/>
      <c r="W92" s="80"/>
    </row>
    <row r="93" spans="1:23" ht="16.5" x14ac:dyDescent="0.25">
      <c r="A93" s="78"/>
      <c r="B93" s="79"/>
      <c r="C93" s="542"/>
      <c r="D93" s="542"/>
      <c r="E93" s="76"/>
      <c r="F93" s="901"/>
      <c r="G93" s="71"/>
      <c r="H93" s="914"/>
      <c r="I93" s="71"/>
      <c r="J93" s="901"/>
      <c r="K93" s="901"/>
      <c r="L93" s="901"/>
      <c r="M93" s="76"/>
      <c r="N93" s="80"/>
      <c r="O93" s="901"/>
      <c r="P93" s="76"/>
      <c r="Q93" s="901"/>
      <c r="R93" s="77"/>
      <c r="S93" s="901"/>
      <c r="T93" s="77"/>
      <c r="U93" s="542"/>
      <c r="V93" s="542"/>
      <c r="W93" s="80"/>
    </row>
    <row r="94" spans="1:23" ht="16.5" x14ac:dyDescent="0.25">
      <c r="A94" s="78"/>
      <c r="B94" s="79"/>
      <c r="C94" s="542"/>
      <c r="D94" s="542"/>
      <c r="E94" s="76"/>
      <c r="F94" s="901"/>
      <c r="G94" s="77"/>
      <c r="H94" s="913"/>
      <c r="I94" s="77"/>
      <c r="J94" s="901"/>
      <c r="K94" s="901"/>
      <c r="L94" s="901"/>
      <c r="M94" s="76"/>
      <c r="N94" s="76"/>
      <c r="O94" s="901"/>
      <c r="P94" s="76"/>
      <c r="Q94" s="901"/>
      <c r="R94" s="77"/>
      <c r="S94" s="901"/>
      <c r="T94" s="77"/>
      <c r="U94" s="542"/>
      <c r="V94" s="542"/>
      <c r="W94" s="76"/>
    </row>
    <row r="95" spans="1:23" ht="19.5" customHeight="1" x14ac:dyDescent="0.25">
      <c r="A95" s="81"/>
      <c r="B95" s="82"/>
      <c r="C95" s="543"/>
      <c r="D95" s="543"/>
      <c r="E95" s="85"/>
      <c r="F95" s="902"/>
      <c r="G95" s="84"/>
      <c r="H95" s="915"/>
      <c r="I95" s="146"/>
      <c r="J95" s="902"/>
      <c r="K95" s="902"/>
      <c r="L95" s="902"/>
      <c r="M95" s="83"/>
      <c r="N95" s="85"/>
      <c r="O95" s="902"/>
      <c r="P95" s="85"/>
      <c r="Q95" s="902"/>
      <c r="R95" s="84"/>
      <c r="S95" s="902"/>
      <c r="T95" s="84"/>
      <c r="U95" s="542"/>
      <c r="V95" s="543"/>
      <c r="W95" s="83"/>
    </row>
    <row r="96" spans="1:23" ht="22.5" customHeight="1" x14ac:dyDescent="0.25">
      <c r="A96" s="86"/>
      <c r="B96" s="86"/>
      <c r="C96" s="544"/>
      <c r="D96" s="544"/>
      <c r="E96" s="87"/>
      <c r="F96" s="903"/>
      <c r="G96" s="88"/>
      <c r="H96" s="916"/>
      <c r="I96" s="88"/>
      <c r="J96" s="903"/>
      <c r="K96" s="903"/>
      <c r="L96" s="903"/>
      <c r="M96" s="87"/>
      <c r="N96" s="87"/>
      <c r="O96" s="903"/>
      <c r="P96" s="87"/>
      <c r="Q96" s="903"/>
      <c r="R96" s="88"/>
      <c r="S96" s="903"/>
      <c r="T96" s="88"/>
      <c r="U96" s="544"/>
      <c r="V96" s="550"/>
      <c r="W96" s="89"/>
    </row>
    <row r="97" spans="1:23" ht="18" x14ac:dyDescent="0.25">
      <c r="A97" s="69"/>
      <c r="B97" s="69"/>
      <c r="C97" s="529"/>
      <c r="D97" s="529"/>
      <c r="E97" s="69"/>
      <c r="F97" s="894"/>
      <c r="G97" s="69"/>
      <c r="H97" s="894"/>
      <c r="I97" s="69"/>
      <c r="J97" s="894"/>
      <c r="K97" s="894"/>
      <c r="L97" s="894"/>
      <c r="M97" s="69"/>
      <c r="N97" s="69"/>
      <c r="O97" s="894"/>
      <c r="P97" s="69"/>
      <c r="Q97" s="894"/>
      <c r="R97" s="69"/>
      <c r="S97" s="894"/>
      <c r="T97" s="69"/>
      <c r="U97" s="529"/>
      <c r="V97" s="529"/>
      <c r="W97" s="69"/>
    </row>
    <row r="98" spans="1:23" ht="18.75" x14ac:dyDescent="0.3">
      <c r="A98" s="3"/>
      <c r="B98" s="3"/>
      <c r="C98" s="530"/>
      <c r="D98" s="530"/>
      <c r="E98" s="3"/>
      <c r="F98" s="904"/>
      <c r="G98" s="3"/>
      <c r="H98" s="904"/>
      <c r="I98" s="3"/>
      <c r="J98" s="904"/>
      <c r="K98" s="904"/>
      <c r="L98" s="904"/>
      <c r="M98" s="3"/>
      <c r="N98" s="3"/>
      <c r="O98" s="904"/>
      <c r="P98" s="3"/>
      <c r="Q98" s="904"/>
      <c r="R98" s="2446"/>
      <c r="S98" s="2446"/>
      <c r="T98" s="2446"/>
      <c r="U98" s="2446"/>
      <c r="V98" s="2446"/>
      <c r="W98" s="3"/>
    </row>
    <row r="99" spans="1:23" ht="18.75" x14ac:dyDescent="0.3">
      <c r="A99" s="43"/>
      <c r="B99" s="2436"/>
      <c r="C99" s="2436"/>
      <c r="D99" s="2436"/>
      <c r="E99" s="43"/>
      <c r="F99" s="889"/>
      <c r="G99" s="43"/>
      <c r="H99" s="889"/>
      <c r="I99" s="43"/>
      <c r="J99" s="889"/>
      <c r="K99" s="889"/>
      <c r="L99" s="889"/>
      <c r="M99" s="43"/>
      <c r="N99" s="43"/>
      <c r="O99" s="889"/>
      <c r="P99" s="43"/>
      <c r="Q99" s="889"/>
      <c r="R99" s="2436"/>
      <c r="S99" s="2436"/>
      <c r="T99" s="2436"/>
      <c r="U99" s="2436"/>
      <c r="V99" s="2436"/>
      <c r="W99" s="43"/>
    </row>
    <row r="100" spans="1:23" ht="18.75" x14ac:dyDescent="0.3">
      <c r="A100" s="43"/>
      <c r="B100" s="43"/>
      <c r="C100" s="531"/>
      <c r="D100" s="531"/>
      <c r="E100" s="43"/>
      <c r="F100" s="889"/>
      <c r="G100" s="43"/>
      <c r="H100" s="889"/>
      <c r="I100" s="43"/>
      <c r="J100" s="889"/>
      <c r="K100" s="889"/>
      <c r="L100" s="889"/>
      <c r="M100" s="43"/>
      <c r="N100" s="43"/>
      <c r="O100" s="889"/>
      <c r="P100" s="43"/>
      <c r="Q100" s="889"/>
      <c r="R100" s="43"/>
      <c r="S100" s="889"/>
      <c r="T100" s="43"/>
      <c r="U100" s="531"/>
      <c r="V100" s="531"/>
      <c r="W100" s="43"/>
    </row>
    <row r="101" spans="1:23" ht="18.75" x14ac:dyDescent="0.3">
      <c r="A101" s="43"/>
      <c r="B101" s="43"/>
      <c r="C101" s="531"/>
      <c r="D101" s="531"/>
      <c r="E101" s="43"/>
      <c r="F101" s="889"/>
      <c r="G101" s="43"/>
      <c r="H101" s="889"/>
      <c r="I101" s="43"/>
      <c r="J101" s="889"/>
      <c r="K101" s="889"/>
      <c r="L101" s="889"/>
      <c r="M101" s="43"/>
      <c r="N101" s="43"/>
      <c r="O101" s="889"/>
      <c r="P101" s="43"/>
      <c r="Q101" s="889"/>
      <c r="R101" s="43"/>
      <c r="S101" s="889"/>
      <c r="T101" s="43"/>
      <c r="U101" s="531"/>
      <c r="V101" s="531"/>
      <c r="W101" s="43"/>
    </row>
    <row r="102" spans="1:23" ht="18.75" x14ac:dyDescent="0.3">
      <c r="A102" s="43"/>
      <c r="B102" s="43"/>
      <c r="C102" s="531"/>
      <c r="D102" s="531"/>
      <c r="E102" s="43"/>
      <c r="F102" s="889"/>
      <c r="G102" s="43"/>
      <c r="H102" s="889"/>
      <c r="I102" s="43"/>
      <c r="J102" s="889"/>
      <c r="K102" s="889"/>
      <c r="L102" s="889"/>
      <c r="M102" s="43"/>
      <c r="N102" s="43"/>
      <c r="O102" s="889"/>
      <c r="P102" s="43"/>
      <c r="Q102" s="889"/>
      <c r="R102" s="43"/>
      <c r="S102" s="889"/>
      <c r="T102" s="43"/>
      <c r="U102" s="531"/>
      <c r="V102" s="531"/>
      <c r="W102" s="43"/>
    </row>
    <row r="103" spans="1:23" ht="18.75" x14ac:dyDescent="0.3">
      <c r="A103" s="43"/>
      <c r="B103" s="43"/>
      <c r="C103" s="531"/>
      <c r="D103" s="531"/>
      <c r="E103" s="43"/>
      <c r="F103" s="889"/>
      <c r="G103" s="43"/>
      <c r="H103" s="889"/>
      <c r="I103" s="43"/>
      <c r="J103" s="889"/>
      <c r="K103" s="889"/>
      <c r="L103" s="889"/>
      <c r="M103" s="43"/>
      <c r="N103" s="43"/>
      <c r="O103" s="889"/>
      <c r="P103" s="43"/>
      <c r="Q103" s="889"/>
      <c r="R103" s="43"/>
      <c r="S103" s="889"/>
      <c r="T103" s="43"/>
      <c r="U103" s="531"/>
      <c r="V103" s="531"/>
      <c r="W103" s="43"/>
    </row>
    <row r="104" spans="1:23" ht="18.75" x14ac:dyDescent="0.3">
      <c r="A104" s="2436"/>
      <c r="B104" s="2436"/>
      <c r="C104" s="2436"/>
      <c r="D104" s="2436"/>
      <c r="E104" s="2436"/>
      <c r="F104" s="889"/>
      <c r="G104" s="43"/>
      <c r="H104" s="889"/>
      <c r="I104" s="43"/>
      <c r="J104" s="889"/>
      <c r="K104" s="889"/>
      <c r="L104" s="889"/>
      <c r="M104" s="43"/>
      <c r="N104" s="43"/>
      <c r="O104" s="889"/>
      <c r="P104" s="43"/>
      <c r="Q104" s="889"/>
      <c r="R104" s="2436"/>
      <c r="S104" s="2436"/>
      <c r="T104" s="2436"/>
      <c r="U104" s="2436"/>
      <c r="V104" s="2436"/>
      <c r="W104" s="43"/>
    </row>
  </sheetData>
  <mergeCells count="103">
    <mergeCell ref="L3:L5"/>
    <mergeCell ref="K3:K5"/>
    <mergeCell ref="B16:E16"/>
    <mergeCell ref="J16:M16"/>
    <mergeCell ref="F4:G4"/>
    <mergeCell ref="H3:I4"/>
    <mergeCell ref="A1:W1"/>
    <mergeCell ref="A3:A5"/>
    <mergeCell ref="B3:B5"/>
    <mergeCell ref="C3:G3"/>
    <mergeCell ref="J3:J5"/>
    <mergeCell ref="M3:N4"/>
    <mergeCell ref="O3:P4"/>
    <mergeCell ref="U3:U5"/>
    <mergeCell ref="A29:W29"/>
    <mergeCell ref="A31:A33"/>
    <mergeCell ref="B31:B33"/>
    <mergeCell ref="C31:G31"/>
    <mergeCell ref="J31:J33"/>
    <mergeCell ref="M31:N32"/>
    <mergeCell ref="O31:P32"/>
    <mergeCell ref="Q31:R32"/>
    <mergeCell ref="C4:C5"/>
    <mergeCell ref="D4:E4"/>
    <mergeCell ref="S31:T32"/>
    <mergeCell ref="U31:U32"/>
    <mergeCell ref="V31:W32"/>
    <mergeCell ref="C32:C33"/>
    <mergeCell ref="D32:E32"/>
    <mergeCell ref="F32:G32"/>
    <mergeCell ref="R26:V26"/>
    <mergeCell ref="A28:W28"/>
    <mergeCell ref="Q3:R4"/>
    <mergeCell ref="S3:T4"/>
    <mergeCell ref="V18:W18"/>
    <mergeCell ref="A15:B15"/>
    <mergeCell ref="V3:V5"/>
    <mergeCell ref="B19:V19"/>
    <mergeCell ref="A25:C25"/>
    <mergeCell ref="P25:W25"/>
    <mergeCell ref="R16:V16"/>
    <mergeCell ref="B22:E22"/>
    <mergeCell ref="R22:V22"/>
    <mergeCell ref="F16:G16"/>
    <mergeCell ref="A24:C24"/>
    <mergeCell ref="P24:W24"/>
    <mergeCell ref="V20:W20"/>
    <mergeCell ref="H18:I18"/>
    <mergeCell ref="B44:D44"/>
    <mergeCell ref="R44:V44"/>
    <mergeCell ref="B48:D48"/>
    <mergeCell ref="S48:U48"/>
    <mergeCell ref="R53:V53"/>
    <mergeCell ref="A54:W54"/>
    <mergeCell ref="A55:W55"/>
    <mergeCell ref="A57:A59"/>
    <mergeCell ref="B57:B59"/>
    <mergeCell ref="C57:G57"/>
    <mergeCell ref="J57:J59"/>
    <mergeCell ref="M57:N58"/>
    <mergeCell ref="O57:P58"/>
    <mergeCell ref="U57:U58"/>
    <mergeCell ref="V57:W58"/>
    <mergeCell ref="C58:C59"/>
    <mergeCell ref="D58:E58"/>
    <mergeCell ref="F58:G58"/>
    <mergeCell ref="Q57:R58"/>
    <mergeCell ref="S57:T58"/>
    <mergeCell ref="A76:E76"/>
    <mergeCell ref="R76:V76"/>
    <mergeCell ref="B85:B87"/>
    <mergeCell ref="J85:J87"/>
    <mergeCell ref="A83:W83"/>
    <mergeCell ref="C85:G85"/>
    <mergeCell ref="R49:V49"/>
    <mergeCell ref="A51:C51"/>
    <mergeCell ref="P51:W51"/>
    <mergeCell ref="A52:C52"/>
    <mergeCell ref="P52:W52"/>
    <mergeCell ref="R70:V70"/>
    <mergeCell ref="B71:D71"/>
    <mergeCell ref="R71:V71"/>
    <mergeCell ref="A82:W82"/>
    <mergeCell ref="A79:C79"/>
    <mergeCell ref="P79:W79"/>
    <mergeCell ref="A80:C80"/>
    <mergeCell ref="P80:W80"/>
    <mergeCell ref="R81:V81"/>
    <mergeCell ref="B99:D99"/>
    <mergeCell ref="A104:E104"/>
    <mergeCell ref="R104:V104"/>
    <mergeCell ref="S85:T86"/>
    <mergeCell ref="U85:U86"/>
    <mergeCell ref="V85:W86"/>
    <mergeCell ref="C86:C87"/>
    <mergeCell ref="D86:E86"/>
    <mergeCell ref="R98:V98"/>
    <mergeCell ref="F86:G86"/>
    <mergeCell ref="O85:P86"/>
    <mergeCell ref="R99:V99"/>
    <mergeCell ref="A85:A87"/>
    <mergeCell ref="Q85:R86"/>
    <mergeCell ref="M85:N86"/>
  </mergeCells>
  <phoneticPr fontId="20" type="noConversion"/>
  <pageMargins left="0.33" right="0.19" top="0.57999999999999996" bottom="0.63" header="0.42" footer="0.5"/>
  <pageSetup paperSize="9" orientation="landscape" r:id="rId1"/>
  <headerFooter alignWithMargins="0"/>
  <ignoredErrors>
    <ignoredError sqref="E15:I15 N15:R1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AC37"/>
  <sheetViews>
    <sheetView zoomScaleNormal="100" workbookViewId="0">
      <selection activeCell="Q14" sqref="Q14"/>
    </sheetView>
  </sheetViews>
  <sheetFormatPr defaultRowHeight="15.75" x14ac:dyDescent="0.25"/>
  <cols>
    <col min="1" max="1" width="3.5" customWidth="1"/>
    <col min="2" max="2" width="19.25" customWidth="1"/>
    <col min="3" max="4" width="9" style="395" customWidth="1"/>
    <col min="5" max="5" width="8.25" style="395" customWidth="1"/>
    <col min="6" max="6" width="8.875" style="395" customWidth="1"/>
    <col min="7" max="7" width="6.625" style="395" customWidth="1"/>
    <col min="8" max="8" width="6.625" style="23" customWidth="1"/>
    <col min="9" max="9" width="6.125" style="1122" customWidth="1"/>
    <col min="10" max="10" width="6.5" style="23" customWidth="1"/>
    <col min="11" max="11" width="6.5" style="395" customWidth="1"/>
    <col min="12" max="12" width="6.375" style="23" customWidth="1"/>
    <col min="13" max="13" width="5.25" style="395" customWidth="1"/>
    <col min="14" max="14" width="6" style="23" customWidth="1"/>
    <col min="15" max="15" width="6.375" style="395" customWidth="1"/>
    <col min="16" max="16" width="6.75" style="23" customWidth="1"/>
    <col min="17" max="17" width="5.625" customWidth="1"/>
    <col min="19" max="20" width="9" style="859"/>
    <col min="21" max="21" width="13.125" style="1683" customWidth="1"/>
    <col min="22" max="26" width="9" style="1683"/>
    <col min="27" max="29" width="9" style="859"/>
  </cols>
  <sheetData>
    <row r="1" spans="1:29" ht="43.5" customHeight="1" x14ac:dyDescent="0.3">
      <c r="A1" s="2510" t="s">
        <v>950</v>
      </c>
      <c r="B1" s="2510"/>
      <c r="C1" s="2510"/>
      <c r="D1" s="2510"/>
      <c r="E1" s="2510"/>
      <c r="F1" s="2510"/>
      <c r="G1" s="2510"/>
      <c r="H1" s="2510"/>
      <c r="I1" s="2510"/>
      <c r="J1" s="2510"/>
      <c r="K1" s="2510"/>
      <c r="L1" s="2510"/>
      <c r="M1" s="2510"/>
      <c r="N1" s="2510"/>
      <c r="O1" s="2510"/>
      <c r="P1" s="2510"/>
    </row>
    <row r="2" spans="1:29" ht="22.5" customHeight="1" x14ac:dyDescent="0.3">
      <c r="A2" s="2511"/>
      <c r="B2" s="2511"/>
      <c r="C2" s="2511"/>
      <c r="D2" s="2511"/>
      <c r="E2" s="2511"/>
      <c r="F2" s="2511"/>
      <c r="G2" s="2511"/>
      <c r="H2" s="2511"/>
      <c r="I2" s="2511"/>
      <c r="J2" s="2511"/>
      <c r="K2" s="2511"/>
      <c r="L2" s="2511"/>
      <c r="M2" s="2511"/>
      <c r="N2" s="2511"/>
      <c r="O2" s="2511"/>
      <c r="P2" s="2511"/>
    </row>
    <row r="3" spans="1:29" ht="24" customHeight="1" x14ac:dyDescent="0.25">
      <c r="A3" s="2079" t="s">
        <v>14</v>
      </c>
      <c r="B3" s="2512" t="s">
        <v>229</v>
      </c>
      <c r="C3" s="2505" t="s">
        <v>254</v>
      </c>
      <c r="D3" s="2505" t="s">
        <v>255</v>
      </c>
      <c r="E3" s="2505" t="s">
        <v>631</v>
      </c>
      <c r="F3" s="2503" t="s">
        <v>864</v>
      </c>
      <c r="G3" s="2503"/>
      <c r="H3" s="2503" t="s">
        <v>794</v>
      </c>
      <c r="I3" s="2503"/>
      <c r="J3" s="2503" t="s">
        <v>524</v>
      </c>
      <c r="K3" s="2503" t="s">
        <v>525</v>
      </c>
      <c r="L3" s="2504" t="s">
        <v>256</v>
      </c>
      <c r="M3" s="2504"/>
      <c r="N3" s="2508" t="s">
        <v>257</v>
      </c>
      <c r="O3" s="2508"/>
      <c r="P3" s="2508" t="s">
        <v>258</v>
      </c>
      <c r="Q3" s="2508"/>
    </row>
    <row r="4" spans="1:29" ht="24" customHeight="1" x14ac:dyDescent="0.25">
      <c r="A4" s="2080"/>
      <c r="B4" s="2513"/>
      <c r="C4" s="2506"/>
      <c r="D4" s="2506"/>
      <c r="E4" s="2506"/>
      <c r="F4" s="2503"/>
      <c r="G4" s="2503"/>
      <c r="H4" s="2503"/>
      <c r="I4" s="2503"/>
      <c r="J4" s="2503"/>
      <c r="K4" s="2503"/>
      <c r="L4" s="2504"/>
      <c r="M4" s="2504"/>
      <c r="N4" s="2508"/>
      <c r="O4" s="2508"/>
      <c r="P4" s="2508"/>
      <c r="Q4" s="2508"/>
    </row>
    <row r="5" spans="1:29" ht="24" customHeight="1" x14ac:dyDescent="0.25">
      <c r="A5" s="2085"/>
      <c r="B5" s="2514"/>
      <c r="C5" s="2507"/>
      <c r="D5" s="2507"/>
      <c r="E5" s="2507"/>
      <c r="F5" s="1127" t="s">
        <v>66</v>
      </c>
      <c r="G5" s="1127" t="s">
        <v>0</v>
      </c>
      <c r="H5" s="1127" t="s">
        <v>65</v>
      </c>
      <c r="I5" s="800" t="s">
        <v>0</v>
      </c>
      <c r="J5" s="2503"/>
      <c r="K5" s="2503"/>
      <c r="L5" s="1127" t="s">
        <v>65</v>
      </c>
      <c r="M5" s="800" t="s">
        <v>67</v>
      </c>
      <c r="N5" s="1127" t="s">
        <v>65</v>
      </c>
      <c r="O5" s="800" t="s">
        <v>67</v>
      </c>
      <c r="P5" s="1141" t="s">
        <v>65</v>
      </c>
      <c r="Q5" s="1142" t="s">
        <v>67</v>
      </c>
    </row>
    <row r="6" spans="1:29" ht="36.75" customHeight="1" x14ac:dyDescent="0.25">
      <c r="A6" s="1198">
        <v>1</v>
      </c>
      <c r="B6" s="1199" t="s">
        <v>92</v>
      </c>
      <c r="C6" s="1136">
        <v>446</v>
      </c>
      <c r="D6" s="1136">
        <v>446</v>
      </c>
      <c r="E6" s="1136">
        <v>161</v>
      </c>
      <c r="F6" s="1136">
        <v>446</v>
      </c>
      <c r="G6" s="1137">
        <f t="shared" ref="G6:G12" si="0">F6/D6*100</f>
        <v>100</v>
      </c>
      <c r="H6" s="1138">
        <v>1</v>
      </c>
      <c r="I6" s="1139">
        <f t="shared" ref="I6:I12" si="1">H6/F6*100</f>
        <v>0.22421524663677131</v>
      </c>
      <c r="J6" s="1138">
        <v>0</v>
      </c>
      <c r="K6" s="1138">
        <v>0</v>
      </c>
      <c r="L6" s="1138">
        <v>1</v>
      </c>
      <c r="M6" s="1135">
        <f t="shared" ref="M6:M12" si="2">L6/D6*1000</f>
        <v>2.2421524663677128</v>
      </c>
      <c r="N6" s="1138">
        <v>1</v>
      </c>
      <c r="O6" s="1135">
        <f t="shared" ref="O6:O12" si="3">N6/D6*1000</f>
        <v>2.2421524663677128</v>
      </c>
      <c r="P6" s="1138">
        <v>1</v>
      </c>
      <c r="Q6" s="1140">
        <f t="shared" ref="Q6:Q12" si="4">P6/D6*1000</f>
        <v>2.2421524663677128</v>
      </c>
    </row>
    <row r="7" spans="1:29" ht="36.75" customHeight="1" x14ac:dyDescent="0.25">
      <c r="A7" s="1129">
        <v>2</v>
      </c>
      <c r="B7" s="1130" t="s">
        <v>147</v>
      </c>
      <c r="C7" s="1131">
        <v>349</v>
      </c>
      <c r="D7" s="1131">
        <v>348</v>
      </c>
      <c r="E7" s="1131">
        <v>174</v>
      </c>
      <c r="F7" s="1136">
        <v>347</v>
      </c>
      <c r="G7" s="1132">
        <f t="shared" si="0"/>
        <v>99.712643678160916</v>
      </c>
      <c r="H7" s="1138">
        <v>4</v>
      </c>
      <c r="I7" s="1134">
        <f t="shared" si="1"/>
        <v>1.1527377521613833</v>
      </c>
      <c r="J7" s="1138">
        <v>1</v>
      </c>
      <c r="K7" s="1138">
        <v>1</v>
      </c>
      <c r="L7" s="1138">
        <v>2</v>
      </c>
      <c r="M7" s="1135">
        <f t="shared" si="2"/>
        <v>5.7471264367816088</v>
      </c>
      <c r="N7" s="1138">
        <v>2</v>
      </c>
      <c r="O7" s="1135">
        <f t="shared" si="3"/>
        <v>5.7471264367816088</v>
      </c>
      <c r="P7" s="1138">
        <v>2</v>
      </c>
      <c r="Q7" s="1135">
        <f t="shared" si="4"/>
        <v>5.7471264367816088</v>
      </c>
    </row>
    <row r="8" spans="1:29" ht="36.75" customHeight="1" x14ac:dyDescent="0.25">
      <c r="A8" s="1129">
        <v>3</v>
      </c>
      <c r="B8" s="1130" t="s">
        <v>93</v>
      </c>
      <c r="C8" s="1131">
        <v>1300</v>
      </c>
      <c r="D8" s="1131">
        <v>1300</v>
      </c>
      <c r="E8" s="1131">
        <v>616</v>
      </c>
      <c r="F8" s="1136">
        <v>1300</v>
      </c>
      <c r="G8" s="1132">
        <f t="shared" si="0"/>
        <v>100</v>
      </c>
      <c r="H8" s="1138">
        <v>27</v>
      </c>
      <c r="I8" s="1134">
        <f t="shared" si="1"/>
        <v>2.0769230769230771</v>
      </c>
      <c r="J8" s="1138">
        <v>0</v>
      </c>
      <c r="K8" s="1138">
        <v>1</v>
      </c>
      <c r="L8" s="1138">
        <v>1</v>
      </c>
      <c r="M8" s="1135">
        <f t="shared" si="2"/>
        <v>0.76923076923076927</v>
      </c>
      <c r="N8" s="1138">
        <v>2</v>
      </c>
      <c r="O8" s="1135">
        <f t="shared" si="3"/>
        <v>1.5384615384615385</v>
      </c>
      <c r="P8" s="1138">
        <v>4</v>
      </c>
      <c r="Q8" s="1135">
        <f t="shared" si="4"/>
        <v>3.0769230769230771</v>
      </c>
    </row>
    <row r="9" spans="1:29" ht="36.75" customHeight="1" x14ac:dyDescent="0.25">
      <c r="A9" s="1129">
        <v>4</v>
      </c>
      <c r="B9" s="1130" t="s">
        <v>94</v>
      </c>
      <c r="C9" s="1131">
        <v>1313</v>
      </c>
      <c r="D9" s="1131">
        <v>1308</v>
      </c>
      <c r="E9" s="1131">
        <v>591</v>
      </c>
      <c r="F9" s="1136">
        <v>1308</v>
      </c>
      <c r="G9" s="1132">
        <f t="shared" si="0"/>
        <v>100</v>
      </c>
      <c r="H9" s="1138">
        <v>39</v>
      </c>
      <c r="I9" s="1134">
        <f t="shared" si="1"/>
        <v>2.9816513761467891</v>
      </c>
      <c r="J9" s="1138">
        <v>5</v>
      </c>
      <c r="K9" s="1138">
        <v>5</v>
      </c>
      <c r="L9" s="1138">
        <v>5</v>
      </c>
      <c r="M9" s="1135">
        <f t="shared" si="2"/>
        <v>3.8226299694189603</v>
      </c>
      <c r="N9" s="1138">
        <v>7</v>
      </c>
      <c r="O9" s="1135">
        <f t="shared" si="3"/>
        <v>5.3516819571865444</v>
      </c>
      <c r="P9" s="1138">
        <v>8</v>
      </c>
      <c r="Q9" s="1135">
        <f t="shared" si="4"/>
        <v>6.1162079510703364</v>
      </c>
    </row>
    <row r="10" spans="1:29" ht="36.75" customHeight="1" x14ac:dyDescent="0.25">
      <c r="A10" s="1129">
        <v>5</v>
      </c>
      <c r="B10" s="1130" t="s">
        <v>95</v>
      </c>
      <c r="C10" s="1131">
        <v>1681</v>
      </c>
      <c r="D10" s="1131">
        <v>1680</v>
      </c>
      <c r="E10" s="1131">
        <v>779</v>
      </c>
      <c r="F10" s="1136">
        <v>1680</v>
      </c>
      <c r="G10" s="1132">
        <f t="shared" si="0"/>
        <v>100</v>
      </c>
      <c r="H10" s="1138">
        <v>34</v>
      </c>
      <c r="I10" s="1134">
        <f t="shared" si="1"/>
        <v>2.0238095238095237</v>
      </c>
      <c r="J10" s="1138">
        <v>2</v>
      </c>
      <c r="K10" s="1138">
        <v>4</v>
      </c>
      <c r="L10" s="1138">
        <v>4</v>
      </c>
      <c r="M10" s="1135">
        <f t="shared" si="2"/>
        <v>2.3809523809523814</v>
      </c>
      <c r="N10" s="1138">
        <v>4</v>
      </c>
      <c r="O10" s="1135">
        <f t="shared" si="3"/>
        <v>2.3809523809523814</v>
      </c>
      <c r="P10" s="1138">
        <v>7</v>
      </c>
      <c r="Q10" s="1135">
        <f t="shared" si="4"/>
        <v>4.166666666666667</v>
      </c>
    </row>
    <row r="11" spans="1:29" ht="36.75" customHeight="1" x14ac:dyDescent="0.25">
      <c r="A11" s="1129">
        <v>6</v>
      </c>
      <c r="B11" s="1130" t="s">
        <v>96</v>
      </c>
      <c r="C11" s="1131">
        <v>2203</v>
      </c>
      <c r="D11" s="1131">
        <v>2198</v>
      </c>
      <c r="E11" s="1131">
        <v>1016</v>
      </c>
      <c r="F11" s="1136">
        <v>2201</v>
      </c>
      <c r="G11" s="1132">
        <f t="shared" si="0"/>
        <v>100.13648771610555</v>
      </c>
      <c r="H11" s="1138">
        <v>39</v>
      </c>
      <c r="I11" s="1134">
        <f t="shared" si="1"/>
        <v>1.7719218537028625</v>
      </c>
      <c r="J11" s="1138">
        <v>7</v>
      </c>
      <c r="K11" s="1138">
        <v>4</v>
      </c>
      <c r="L11" s="1133">
        <v>7</v>
      </c>
      <c r="M11" s="1135">
        <f t="shared" si="2"/>
        <v>3.1847133757961785</v>
      </c>
      <c r="N11" s="1138">
        <v>8</v>
      </c>
      <c r="O11" s="1135">
        <f t="shared" si="3"/>
        <v>3.6396724294813469</v>
      </c>
      <c r="P11" s="1138">
        <v>12</v>
      </c>
      <c r="Q11" s="1135">
        <f t="shared" si="4"/>
        <v>5.4595086442220202</v>
      </c>
    </row>
    <row r="12" spans="1:29" ht="36.75" customHeight="1" x14ac:dyDescent="0.25">
      <c r="A12" s="1129">
        <v>7</v>
      </c>
      <c r="B12" s="1130" t="s">
        <v>39</v>
      </c>
      <c r="C12" s="1131">
        <v>936</v>
      </c>
      <c r="D12" s="1131">
        <v>936</v>
      </c>
      <c r="E12" s="1131">
        <v>428</v>
      </c>
      <c r="F12" s="1136">
        <v>936</v>
      </c>
      <c r="G12" s="1132">
        <f t="shared" si="0"/>
        <v>100</v>
      </c>
      <c r="H12" s="1138">
        <v>23</v>
      </c>
      <c r="I12" s="1134">
        <f t="shared" si="1"/>
        <v>2.4572649572649574</v>
      </c>
      <c r="J12" s="1192">
        <v>0</v>
      </c>
      <c r="K12" s="1192"/>
      <c r="L12" s="1192">
        <v>1</v>
      </c>
      <c r="M12" s="1135">
        <f t="shared" si="2"/>
        <v>1.0683760683760686</v>
      </c>
      <c r="N12" s="1138">
        <v>2</v>
      </c>
      <c r="O12" s="1135">
        <f t="shared" si="3"/>
        <v>2.1367521367521372</v>
      </c>
      <c r="P12" s="1138">
        <v>2</v>
      </c>
      <c r="Q12" s="1135">
        <f t="shared" si="4"/>
        <v>2.1367521367521372</v>
      </c>
      <c r="U12" s="2509"/>
      <c r="V12" s="2509"/>
      <c r="X12" s="2509"/>
      <c r="Y12" s="2509"/>
    </row>
    <row r="13" spans="1:29" ht="36.75" customHeight="1" x14ac:dyDescent="0.25">
      <c r="A13" s="1189">
        <v>8</v>
      </c>
      <c r="B13" s="1190" t="s">
        <v>33</v>
      </c>
      <c r="C13" s="1191">
        <v>0</v>
      </c>
      <c r="D13" s="1191">
        <v>0</v>
      </c>
      <c r="E13" s="1191">
        <v>0</v>
      </c>
      <c r="F13" s="1191">
        <v>0</v>
      </c>
      <c r="G13" s="1191">
        <v>0</v>
      </c>
      <c r="H13" s="1192">
        <v>0</v>
      </c>
      <c r="I13" s="1192">
        <v>0</v>
      </c>
      <c r="J13" s="1192">
        <v>0</v>
      </c>
      <c r="K13" s="1192">
        <v>0</v>
      </c>
      <c r="L13" s="1192">
        <v>0</v>
      </c>
      <c r="M13" s="1192">
        <v>0</v>
      </c>
      <c r="N13" s="1192">
        <v>0</v>
      </c>
      <c r="O13" s="1192">
        <v>0</v>
      </c>
      <c r="P13" s="1192">
        <v>0</v>
      </c>
      <c r="Q13" s="1192">
        <v>0</v>
      </c>
    </row>
    <row r="14" spans="1:29" ht="36.75" customHeight="1" x14ac:dyDescent="0.25">
      <c r="A14" s="2502" t="s">
        <v>13</v>
      </c>
      <c r="B14" s="2502"/>
      <c r="C14" s="428">
        <f>SUM(C6:C13)</f>
        <v>8228</v>
      </c>
      <c r="D14" s="428">
        <f>SUM(D6:D13)</f>
        <v>8216</v>
      </c>
      <c r="E14" s="428">
        <f>SUM(E6:E13)</f>
        <v>3765</v>
      </c>
      <c r="F14" s="428">
        <f>SUM(F6:F13)</f>
        <v>8218</v>
      </c>
      <c r="G14" s="1193">
        <f>F14/D14*100</f>
        <v>100.02434274586174</v>
      </c>
      <c r="H14" s="1194">
        <f>SUM(H6:H13)</f>
        <v>167</v>
      </c>
      <c r="I14" s="1197">
        <f>H14/F14*100</f>
        <v>2.0321246045266488</v>
      </c>
      <c r="J14" s="1194">
        <f>SUM(J6:J13)</f>
        <v>15</v>
      </c>
      <c r="K14" s="1195">
        <f>SUM(K6:K13)</f>
        <v>15</v>
      </c>
      <c r="L14" s="1194">
        <f>SUM(L6:L13)</f>
        <v>21</v>
      </c>
      <c r="M14" s="1196">
        <f>L14/D14*1000</f>
        <v>2.5559883154819865</v>
      </c>
      <c r="N14" s="1662">
        <f>SUM(N6:N13)</f>
        <v>26</v>
      </c>
      <c r="O14" s="1197">
        <f>N14/D14*1000</f>
        <v>3.1645569620253164</v>
      </c>
      <c r="P14" s="1194">
        <f>SUM(P6:P13)</f>
        <v>36</v>
      </c>
      <c r="Q14" s="1196">
        <f>P14/D14*1000</f>
        <v>4.3816942551119773</v>
      </c>
      <c r="W14" s="1684"/>
      <c r="Z14" s="1684"/>
    </row>
    <row r="15" spans="1:29" s="1449" customFormat="1" ht="36.75" customHeight="1" x14ac:dyDescent="0.25">
      <c r="B15" s="1502" t="s">
        <v>807</v>
      </c>
      <c r="D15" s="1450">
        <v>8443</v>
      </c>
      <c r="E15" s="1450"/>
      <c r="I15" s="1451"/>
      <c r="J15" s="1452">
        <v>7</v>
      </c>
      <c r="K15" s="1453">
        <f>N14+J15</f>
        <v>33</v>
      </c>
      <c r="L15" s="1452">
        <v>9</v>
      </c>
      <c r="M15" s="1453">
        <f>L15+P14</f>
        <v>45</v>
      </c>
      <c r="N15" s="1454">
        <v>45</v>
      </c>
      <c r="O15" s="1455">
        <f>N15/D15*1000</f>
        <v>5.3298590548383276</v>
      </c>
      <c r="P15" s="1454">
        <v>60</v>
      </c>
      <c r="Q15" s="1456">
        <f>P15/D15*1000</f>
        <v>7.1064787397844373</v>
      </c>
      <c r="S15" s="859"/>
      <c r="T15" s="859"/>
      <c r="U15" s="1683"/>
      <c r="V15" s="1683"/>
      <c r="W15" s="1683"/>
      <c r="X15" s="1683"/>
      <c r="Y15" s="1683"/>
      <c r="Z15" s="1683"/>
      <c r="AA15" s="859"/>
      <c r="AB15" s="859"/>
      <c r="AC15" s="859"/>
    </row>
    <row r="16" spans="1:29" s="1449" customFormat="1" ht="18" customHeight="1" x14ac:dyDescent="0.25">
      <c r="B16" s="2485" t="s">
        <v>958</v>
      </c>
      <c r="C16" s="2485"/>
      <c r="D16" s="2485"/>
      <c r="E16" s="2485"/>
      <c r="F16" s="2485"/>
      <c r="G16" s="2485"/>
      <c r="H16" s="2485"/>
      <c r="I16" s="2485"/>
      <c r="J16" s="2485"/>
      <c r="K16" s="2485"/>
      <c r="L16" s="2485"/>
      <c r="M16" s="2485"/>
      <c r="N16" s="2485"/>
      <c r="O16" s="2485"/>
      <c r="P16" s="2485"/>
      <c r="Q16" s="2485"/>
      <c r="S16" s="859"/>
      <c r="T16" s="859"/>
      <c r="U16" s="1683"/>
      <c r="V16" s="1683"/>
      <c r="W16" s="1683"/>
      <c r="X16" s="1683"/>
      <c r="Y16" s="1683"/>
      <c r="Z16" s="1683"/>
      <c r="AA16" s="859"/>
      <c r="AB16" s="859"/>
      <c r="AC16" s="859"/>
    </row>
    <row r="17" spans="1:29" s="1449" customFormat="1" ht="33.75" customHeight="1" x14ac:dyDescent="0.25">
      <c r="A17" s="859"/>
      <c r="B17" s="1671"/>
      <c r="C17" s="1671"/>
      <c r="D17" s="1672"/>
      <c r="E17" s="859"/>
      <c r="F17" s="859"/>
      <c r="G17" s="859"/>
      <c r="H17" s="859"/>
      <c r="I17" s="1673"/>
      <c r="J17" s="1674"/>
      <c r="K17" s="1675"/>
      <c r="L17" s="1674"/>
      <c r="M17" s="1675"/>
      <c r="N17" s="1676"/>
      <c r="O17" s="1676"/>
      <c r="P17" s="1676"/>
      <c r="Q17" s="1676"/>
      <c r="R17" s="859"/>
      <c r="S17" s="859"/>
      <c r="T17" s="859"/>
      <c r="U17" s="1683"/>
      <c r="V17" s="1683"/>
      <c r="W17" s="1683"/>
      <c r="X17" s="1683"/>
      <c r="Y17" s="1683"/>
      <c r="Z17" s="1683"/>
      <c r="AA17" s="859"/>
      <c r="AB17" s="859"/>
      <c r="AC17" s="859"/>
    </row>
    <row r="18" spans="1:29" ht="11.25" customHeight="1" x14ac:dyDescent="0.25">
      <c r="A18" s="859"/>
      <c r="B18" s="858"/>
      <c r="C18" s="858"/>
      <c r="D18" s="1677"/>
      <c r="E18" s="858"/>
      <c r="F18" s="858"/>
      <c r="G18" s="858"/>
      <c r="H18" s="858"/>
      <c r="I18" s="1678"/>
      <c r="J18" s="858"/>
      <c r="K18" s="858"/>
      <c r="L18" s="858"/>
      <c r="M18" s="858"/>
      <c r="N18" s="858"/>
      <c r="O18" s="858"/>
      <c r="P18" s="858"/>
      <c r="Q18" s="858"/>
      <c r="R18" s="858"/>
    </row>
    <row r="19" spans="1:29" x14ac:dyDescent="0.25">
      <c r="A19" s="859"/>
      <c r="B19" s="858"/>
      <c r="C19" s="858"/>
      <c r="D19" s="858"/>
      <c r="E19" s="858"/>
      <c r="F19" s="858"/>
      <c r="G19" s="858"/>
      <c r="H19" s="858"/>
      <c r="I19" s="1678"/>
      <c r="J19" s="858"/>
      <c r="K19" s="858"/>
      <c r="L19" s="858"/>
      <c r="M19" s="858"/>
      <c r="N19" s="858"/>
      <c r="O19" s="858"/>
      <c r="P19" s="858"/>
      <c r="Q19" s="858"/>
      <c r="R19" s="858"/>
    </row>
    <row r="20" spans="1:29" x14ac:dyDescent="0.25">
      <c r="A20" s="859"/>
      <c r="B20" s="1679"/>
      <c r="C20" s="858"/>
      <c r="D20" s="1680"/>
      <c r="E20" s="858"/>
      <c r="F20" s="858"/>
      <c r="G20" s="858"/>
      <c r="H20" s="858"/>
      <c r="I20" s="1678"/>
      <c r="J20" s="858"/>
      <c r="K20" s="858"/>
      <c r="L20" s="858"/>
      <c r="M20" s="858"/>
      <c r="N20" s="858"/>
      <c r="O20" s="858"/>
      <c r="P20" s="858"/>
      <c r="Q20" s="858"/>
      <c r="R20" s="858"/>
    </row>
    <row r="21" spans="1:29" x14ac:dyDescent="0.25">
      <c r="A21" s="859"/>
      <c r="B21" s="858"/>
      <c r="C21" s="858"/>
      <c r="D21" s="858"/>
      <c r="E21" s="858"/>
      <c r="F21" s="858"/>
      <c r="G21" s="858"/>
      <c r="H21" s="858"/>
      <c r="I21" s="1678"/>
      <c r="J21" s="858"/>
      <c r="K21" s="858"/>
      <c r="L21" s="858"/>
      <c r="M21" s="858"/>
      <c r="N21" s="858"/>
      <c r="O21" s="858"/>
      <c r="P21" s="858"/>
      <c r="Q21" s="858"/>
      <c r="R21" s="858"/>
    </row>
    <row r="22" spans="1:29" x14ac:dyDescent="0.25">
      <c r="A22" s="859"/>
      <c r="B22" s="858"/>
      <c r="C22" s="858"/>
      <c r="D22" s="1681"/>
      <c r="E22" s="858"/>
      <c r="F22" s="858"/>
      <c r="G22" s="858"/>
      <c r="H22" s="858"/>
      <c r="I22" s="1678"/>
      <c r="J22" s="858"/>
      <c r="K22" s="858"/>
      <c r="L22" s="858"/>
      <c r="M22" s="858"/>
      <c r="N22" s="858"/>
      <c r="O22" s="858"/>
      <c r="P22" s="858"/>
      <c r="Q22" s="858"/>
      <c r="R22" s="858"/>
    </row>
    <row r="23" spans="1:29" x14ac:dyDescent="0.25">
      <c r="A23" s="859"/>
      <c r="B23" s="858"/>
      <c r="C23" s="858"/>
      <c r="D23" s="858"/>
      <c r="E23" s="858"/>
      <c r="F23" s="858"/>
      <c r="G23" s="858"/>
      <c r="H23" s="858"/>
      <c r="I23" s="1678"/>
      <c r="J23" s="858"/>
      <c r="K23" s="858"/>
      <c r="L23" s="858"/>
      <c r="M23" s="858"/>
      <c r="N23" s="858"/>
      <c r="O23" s="858"/>
      <c r="P23" s="858"/>
      <c r="Q23" s="858"/>
      <c r="R23" s="858"/>
    </row>
    <row r="24" spans="1:29" x14ac:dyDescent="0.25">
      <c r="A24" s="858"/>
      <c r="B24" s="858"/>
      <c r="C24" s="858"/>
      <c r="D24" s="1681"/>
      <c r="E24" s="858"/>
      <c r="F24" s="858"/>
      <c r="G24" s="858"/>
      <c r="H24" s="858"/>
      <c r="I24" s="1678"/>
      <c r="J24" s="858"/>
      <c r="K24" s="858"/>
      <c r="L24" s="858"/>
      <c r="M24" s="858"/>
      <c r="N24" s="858"/>
      <c r="O24" s="1680"/>
      <c r="P24" s="858"/>
      <c r="Q24" s="1680"/>
      <c r="R24" s="858"/>
    </row>
    <row r="25" spans="1:29" x14ac:dyDescent="0.25">
      <c r="A25" s="858"/>
      <c r="B25" s="858"/>
      <c r="C25" s="858"/>
      <c r="D25" s="1681"/>
      <c r="E25" s="858"/>
      <c r="F25" s="858"/>
      <c r="G25" s="858"/>
      <c r="H25" s="858"/>
      <c r="I25" s="1678"/>
      <c r="J25" s="858"/>
      <c r="K25" s="858"/>
      <c r="L25" s="858"/>
      <c r="M25" s="858"/>
      <c r="N25" s="858"/>
      <c r="O25" s="1680"/>
      <c r="P25" s="858"/>
      <c r="Q25" s="1680"/>
      <c r="R25" s="858"/>
    </row>
    <row r="26" spans="1:29" x14ac:dyDescent="0.25">
      <c r="A26" s="858"/>
      <c r="B26" s="858"/>
      <c r="C26" s="858"/>
      <c r="D26" s="1681"/>
      <c r="E26" s="858"/>
      <c r="F26" s="858"/>
      <c r="G26" s="858"/>
      <c r="H26" s="858"/>
      <c r="I26" s="1678"/>
      <c r="J26" s="858"/>
      <c r="K26" s="858"/>
      <c r="L26" s="858"/>
      <c r="M26" s="858"/>
      <c r="N26" s="858"/>
      <c r="O26" s="1680"/>
      <c r="P26" s="858"/>
      <c r="Q26" s="1680"/>
      <c r="R26" s="858"/>
    </row>
    <row r="27" spans="1:29" x14ac:dyDescent="0.25">
      <c r="A27" s="858"/>
      <c r="B27" s="858"/>
      <c r="C27" s="858"/>
      <c r="D27" s="858"/>
      <c r="E27" s="858"/>
      <c r="F27" s="858"/>
      <c r="G27" s="858"/>
      <c r="H27" s="858"/>
      <c r="I27" s="1678"/>
      <c r="J27" s="858"/>
      <c r="K27" s="858"/>
      <c r="L27" s="858"/>
      <c r="M27" s="858"/>
      <c r="N27" s="858"/>
      <c r="O27" s="858"/>
      <c r="P27" s="858"/>
      <c r="Q27" s="858"/>
      <c r="R27" s="858"/>
    </row>
    <row r="28" spans="1:29" x14ac:dyDescent="0.25">
      <c r="A28" s="858"/>
      <c r="B28" s="858"/>
      <c r="C28" s="858"/>
      <c r="D28" s="858"/>
      <c r="E28" s="858"/>
      <c r="F28" s="858"/>
      <c r="G28" s="858"/>
      <c r="H28" s="858"/>
      <c r="I28" s="1678"/>
      <c r="J28" s="858"/>
      <c r="K28" s="858"/>
      <c r="L28" s="858"/>
      <c r="M28" s="858"/>
      <c r="N28" s="2500"/>
      <c r="O28" s="2500"/>
      <c r="P28" s="2501"/>
      <c r="Q28" s="2501"/>
      <c r="R28" s="858"/>
    </row>
    <row r="29" spans="1:29" x14ac:dyDescent="0.25">
      <c r="A29" s="859"/>
      <c r="B29" s="858"/>
      <c r="C29" s="858"/>
      <c r="D29" s="858"/>
      <c r="E29" s="858"/>
      <c r="F29" s="858"/>
      <c r="G29" s="858"/>
      <c r="H29" s="858"/>
      <c r="I29" s="1678"/>
      <c r="J29" s="858"/>
      <c r="K29" s="858"/>
      <c r="L29" s="858"/>
      <c r="M29" s="858"/>
      <c r="N29" s="858"/>
      <c r="O29" s="858"/>
      <c r="P29" s="858"/>
      <c r="Q29" s="858"/>
      <c r="R29" s="858"/>
    </row>
    <row r="30" spans="1:29" x14ac:dyDescent="0.25">
      <c r="A30" s="859"/>
      <c r="B30" s="858"/>
      <c r="C30" s="858"/>
      <c r="D30" s="858"/>
      <c r="E30" s="858"/>
      <c r="F30" s="858"/>
      <c r="G30" s="858"/>
      <c r="H30" s="858"/>
      <c r="I30" s="1678"/>
      <c r="J30" s="858"/>
      <c r="K30" s="858"/>
      <c r="L30" s="858"/>
      <c r="M30" s="858"/>
      <c r="N30" s="858"/>
      <c r="O30" s="858"/>
      <c r="P30" s="858"/>
      <c r="Q30" s="858"/>
      <c r="R30" s="858"/>
    </row>
    <row r="31" spans="1:29" x14ac:dyDescent="0.25">
      <c r="A31" s="859"/>
      <c r="B31" s="858"/>
      <c r="C31" s="858"/>
      <c r="D31" s="1680"/>
      <c r="E31" s="858"/>
      <c r="F31" s="858"/>
      <c r="G31" s="858"/>
      <c r="H31" s="858"/>
      <c r="I31" s="1678"/>
      <c r="J31" s="858"/>
      <c r="K31" s="858"/>
      <c r="L31" s="858"/>
      <c r="M31" s="858"/>
      <c r="N31" s="858"/>
      <c r="O31" s="858"/>
      <c r="P31" s="858"/>
      <c r="Q31" s="858"/>
      <c r="R31" s="858"/>
    </row>
    <row r="32" spans="1:29" x14ac:dyDescent="0.25">
      <c r="A32" s="859"/>
      <c r="B32" s="858"/>
      <c r="C32" s="858"/>
      <c r="D32" s="858"/>
      <c r="E32" s="858"/>
      <c r="F32" s="858"/>
      <c r="G32" s="858"/>
      <c r="H32" s="858"/>
      <c r="I32" s="1678"/>
      <c r="J32" s="858"/>
      <c r="K32" s="858"/>
      <c r="L32" s="858"/>
      <c r="M32" s="858"/>
      <c r="N32" s="858"/>
      <c r="O32" s="858"/>
      <c r="P32" s="858"/>
      <c r="Q32" s="858"/>
      <c r="R32" s="858"/>
    </row>
    <row r="33" spans="1:18" x14ac:dyDescent="0.25">
      <c r="A33" s="859"/>
      <c r="B33" s="858"/>
      <c r="C33" s="858"/>
      <c r="D33" s="858"/>
      <c r="E33" s="858"/>
      <c r="F33" s="858"/>
      <c r="G33" s="858"/>
      <c r="H33" s="858"/>
      <c r="I33" s="1678"/>
      <c r="J33" s="858"/>
      <c r="K33" s="858"/>
      <c r="L33" s="858"/>
      <c r="M33" s="858"/>
      <c r="N33" s="858"/>
      <c r="O33" s="858"/>
      <c r="P33" s="858"/>
      <c r="Q33" s="858"/>
      <c r="R33" s="858"/>
    </row>
    <row r="34" spans="1:18" x14ac:dyDescent="0.25">
      <c r="A34" s="859"/>
      <c r="B34" s="859"/>
      <c r="C34" s="859"/>
      <c r="D34" s="859"/>
      <c r="E34" s="859"/>
      <c r="F34" s="859"/>
      <c r="G34" s="859"/>
      <c r="H34" s="859"/>
      <c r="I34" s="1682"/>
      <c r="J34" s="859"/>
      <c r="K34" s="859"/>
      <c r="L34" s="859"/>
      <c r="M34" s="859"/>
      <c r="N34" s="859"/>
      <c r="O34" s="859"/>
      <c r="P34" s="859"/>
      <c r="Q34" s="859"/>
      <c r="R34" s="859"/>
    </row>
    <row r="35" spans="1:18" x14ac:dyDescent="0.25">
      <c r="A35" s="859"/>
      <c r="B35" s="859"/>
      <c r="C35" s="859"/>
      <c r="D35" s="859"/>
      <c r="E35" s="859"/>
      <c r="F35" s="859"/>
      <c r="G35" s="859"/>
      <c r="H35" s="859"/>
      <c r="I35" s="1682"/>
      <c r="J35" s="859"/>
      <c r="K35" s="859"/>
      <c r="L35" s="859"/>
      <c r="M35" s="859"/>
      <c r="N35" s="859"/>
      <c r="O35" s="859"/>
      <c r="P35" s="859"/>
      <c r="Q35" s="859"/>
      <c r="R35" s="859"/>
    </row>
    <row r="36" spans="1:18" x14ac:dyDescent="0.25">
      <c r="A36" s="859"/>
      <c r="B36" s="859"/>
      <c r="C36" s="859"/>
      <c r="D36" s="859"/>
      <c r="E36" s="859"/>
      <c r="F36" s="859"/>
      <c r="G36" s="859"/>
      <c r="H36" s="859"/>
      <c r="I36" s="1682"/>
      <c r="J36" s="859"/>
      <c r="K36" s="859"/>
      <c r="L36" s="859"/>
      <c r="M36" s="859"/>
      <c r="N36" s="859"/>
      <c r="O36" s="859"/>
      <c r="P36" s="859"/>
      <c r="Q36" s="859"/>
      <c r="R36" s="859"/>
    </row>
    <row r="37" spans="1:18" x14ac:dyDescent="0.25">
      <c r="A37" s="859"/>
      <c r="B37" s="859"/>
      <c r="C37" s="859"/>
      <c r="D37" s="859"/>
      <c r="E37" s="859"/>
      <c r="F37" s="859"/>
      <c r="G37" s="859"/>
      <c r="H37" s="859"/>
      <c r="I37" s="1682"/>
      <c r="J37" s="859"/>
      <c r="K37" s="859"/>
      <c r="L37" s="859"/>
      <c r="M37" s="859"/>
      <c r="N37" s="859"/>
      <c r="O37" s="859"/>
      <c r="P37" s="859"/>
      <c r="Q37" s="859"/>
      <c r="R37" s="859"/>
    </row>
  </sheetData>
  <mergeCells count="20">
    <mergeCell ref="U12:V12"/>
    <mergeCell ref="X12:Y12"/>
    <mergeCell ref="B16:Q16"/>
    <mergeCell ref="N3:O4"/>
    <mergeCell ref="A1:P1"/>
    <mergeCell ref="A2:P2"/>
    <mergeCell ref="A3:A5"/>
    <mergeCell ref="B3:B5"/>
    <mergeCell ref="C3:C5"/>
    <mergeCell ref="D3:D5"/>
    <mergeCell ref="N28:O28"/>
    <mergeCell ref="P28:Q28"/>
    <mergeCell ref="A14:B14"/>
    <mergeCell ref="J3:J5"/>
    <mergeCell ref="K3:K5"/>
    <mergeCell ref="L3:M4"/>
    <mergeCell ref="F3:G4"/>
    <mergeCell ref="E3:E5"/>
    <mergeCell ref="P3:Q4"/>
    <mergeCell ref="H3:I4"/>
  </mergeCells>
  <phoneticPr fontId="20" type="noConversion"/>
  <pageMargins left="0.66" right="0.26" top="0.48" bottom="0.32" header="0.5" footer="0.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Q19"/>
  <sheetViews>
    <sheetView zoomScale="80" zoomScaleNormal="80" workbookViewId="0">
      <selection activeCell="H4" sqref="H4:H5"/>
    </sheetView>
  </sheetViews>
  <sheetFormatPr defaultRowHeight="15" x14ac:dyDescent="0.2"/>
  <cols>
    <col min="1" max="1" width="3.25" style="395" customWidth="1"/>
    <col min="2" max="2" width="19.5" style="395" customWidth="1"/>
    <col min="3" max="3" width="10.5" style="204" customWidth="1"/>
    <col min="4" max="5" width="9" style="23" customWidth="1"/>
    <col min="6" max="6" width="7.5" style="23" customWidth="1"/>
    <col min="7" max="7" width="6.75" style="23" customWidth="1"/>
    <col min="8" max="8" width="8.875" style="23" customWidth="1"/>
    <col min="9" max="9" width="6" style="23" customWidth="1"/>
    <col min="10" max="11" width="5.5" style="23" customWidth="1"/>
    <col min="12" max="12" width="9" style="23" customWidth="1"/>
    <col min="13" max="13" width="8.5" style="23" customWidth="1"/>
    <col min="14" max="14" width="8" style="23" customWidth="1"/>
    <col min="15" max="15" width="7" style="23" customWidth="1"/>
    <col min="16" max="16" width="7.625" style="23" customWidth="1"/>
  </cols>
  <sheetData>
    <row r="1" spans="1:17" ht="29.25" customHeight="1" x14ac:dyDescent="0.2">
      <c r="A1" s="2521" t="s">
        <v>793</v>
      </c>
      <c r="B1" s="2521"/>
      <c r="C1" s="2521"/>
      <c r="D1" s="2521"/>
      <c r="E1" s="2521"/>
      <c r="F1" s="2521"/>
      <c r="G1" s="2521"/>
      <c r="H1" s="2521"/>
      <c r="I1" s="2521"/>
      <c r="J1" s="2521"/>
      <c r="K1" s="2521"/>
      <c r="L1" s="2521"/>
      <c r="M1" s="2521"/>
      <c r="N1" s="2521"/>
      <c r="O1" s="2521"/>
      <c r="P1" s="2521"/>
    </row>
    <row r="2" spans="1:17" x14ac:dyDescent="0.2">
      <c r="A2" s="565"/>
      <c r="B2" s="565"/>
      <c r="C2" s="677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</row>
    <row r="3" spans="1:17" s="395" customFormat="1" ht="31.5" customHeight="1" x14ac:dyDescent="0.2">
      <c r="A3" s="2345" t="s">
        <v>14</v>
      </c>
      <c r="B3" s="2523" t="s">
        <v>259</v>
      </c>
      <c r="C3" s="2531" t="s">
        <v>514</v>
      </c>
      <c r="D3" s="2353" t="s">
        <v>480</v>
      </c>
      <c r="E3" s="2354"/>
      <c r="F3" s="2354"/>
      <c r="G3" s="2354"/>
      <c r="H3" s="2354"/>
      <c r="I3" s="2354"/>
      <c r="J3" s="2354"/>
      <c r="K3" s="2354"/>
      <c r="L3" s="2355"/>
      <c r="M3" s="2353" t="s">
        <v>515</v>
      </c>
      <c r="N3" s="2354"/>
      <c r="O3" s="2354"/>
      <c r="P3" s="2355"/>
    </row>
    <row r="4" spans="1:17" s="395" customFormat="1" ht="35.25" customHeight="1" x14ac:dyDescent="0.2">
      <c r="A4" s="2522"/>
      <c r="B4" s="2524"/>
      <c r="C4" s="2532"/>
      <c r="D4" s="2517" t="s">
        <v>460</v>
      </c>
      <c r="E4" s="2353" t="s">
        <v>461</v>
      </c>
      <c r="F4" s="2354"/>
      <c r="G4" s="2355"/>
      <c r="H4" s="2517" t="s">
        <v>668</v>
      </c>
      <c r="I4" s="2353" t="s">
        <v>727</v>
      </c>
      <c r="J4" s="2354"/>
      <c r="K4" s="2355"/>
      <c r="L4" s="2517" t="s">
        <v>464</v>
      </c>
      <c r="M4" s="2526" t="s">
        <v>516</v>
      </c>
      <c r="N4" s="2527"/>
      <c r="O4" s="2528"/>
      <c r="P4" s="2529" t="s">
        <v>520</v>
      </c>
    </row>
    <row r="5" spans="1:17" s="395" customFormat="1" ht="62.25" customHeight="1" x14ac:dyDescent="0.2">
      <c r="A5" s="2346"/>
      <c r="B5" s="2525"/>
      <c r="C5" s="2533"/>
      <c r="D5" s="2518"/>
      <c r="E5" s="1185" t="s">
        <v>671</v>
      </c>
      <c r="F5" s="1187" t="s">
        <v>670</v>
      </c>
      <c r="G5" s="1187" t="s">
        <v>669</v>
      </c>
      <c r="H5" s="2518"/>
      <c r="I5" s="969" t="s">
        <v>419</v>
      </c>
      <c r="J5" s="969" t="s">
        <v>462</v>
      </c>
      <c r="K5" s="969" t="s">
        <v>463</v>
      </c>
      <c r="L5" s="2518"/>
      <c r="M5" s="951" t="s">
        <v>517</v>
      </c>
      <c r="N5" s="951" t="s">
        <v>518</v>
      </c>
      <c r="O5" s="951" t="s">
        <v>519</v>
      </c>
      <c r="P5" s="2530"/>
    </row>
    <row r="6" spans="1:17" ht="29.25" customHeight="1" x14ac:dyDescent="0.2">
      <c r="A6" s="430">
        <v>1</v>
      </c>
      <c r="B6" s="680" t="s">
        <v>92</v>
      </c>
      <c r="C6" s="434">
        <v>6393</v>
      </c>
      <c r="D6" s="672">
        <v>200</v>
      </c>
      <c r="E6" s="672">
        <v>485</v>
      </c>
      <c r="F6" s="941">
        <v>192</v>
      </c>
      <c r="G6" s="941">
        <v>1</v>
      </c>
      <c r="H6" s="672">
        <v>204</v>
      </c>
      <c r="I6" s="942">
        <f t="shared" ref="I6:I12" si="0">J6+K6</f>
        <v>1</v>
      </c>
      <c r="J6" s="943">
        <v>0</v>
      </c>
      <c r="K6" s="679">
        <v>1</v>
      </c>
      <c r="L6" s="679">
        <v>180</v>
      </c>
      <c r="M6" s="679">
        <v>10</v>
      </c>
      <c r="N6" s="679">
        <v>13</v>
      </c>
      <c r="O6" s="943">
        <v>0</v>
      </c>
      <c r="P6" s="949"/>
      <c r="Q6" s="589"/>
    </row>
    <row r="7" spans="1:17" ht="29.25" customHeight="1" x14ac:dyDescent="0.2">
      <c r="A7" s="431">
        <v>2</v>
      </c>
      <c r="B7" s="680" t="s">
        <v>147</v>
      </c>
      <c r="C7" s="434">
        <v>4693</v>
      </c>
      <c r="D7" s="672">
        <v>88</v>
      </c>
      <c r="E7" s="672">
        <v>139</v>
      </c>
      <c r="F7" s="672">
        <v>79</v>
      </c>
      <c r="G7" s="672">
        <v>0</v>
      </c>
      <c r="H7" s="672">
        <v>100</v>
      </c>
      <c r="I7" s="942">
        <f t="shared" si="0"/>
        <v>0</v>
      </c>
      <c r="J7" s="941">
        <v>0</v>
      </c>
      <c r="K7" s="941">
        <v>0</v>
      </c>
      <c r="L7" s="1431">
        <v>78</v>
      </c>
      <c r="M7" s="1431">
        <v>10</v>
      </c>
      <c r="N7" s="1431">
        <v>5</v>
      </c>
      <c r="O7" s="943">
        <v>0</v>
      </c>
      <c r="P7" s="943">
        <v>0</v>
      </c>
      <c r="Q7" s="589"/>
    </row>
    <row r="8" spans="1:17" ht="29.25" customHeight="1" x14ac:dyDescent="0.2">
      <c r="A8" s="431">
        <v>3</v>
      </c>
      <c r="B8" s="681" t="s">
        <v>210</v>
      </c>
      <c r="C8" s="434">
        <v>18286</v>
      </c>
      <c r="D8" s="673">
        <v>134</v>
      </c>
      <c r="E8" s="672">
        <v>386</v>
      </c>
      <c r="F8" s="673">
        <v>149</v>
      </c>
      <c r="G8" s="673">
        <v>10</v>
      </c>
      <c r="H8" s="672">
        <v>261</v>
      </c>
      <c r="I8" s="942">
        <f t="shared" si="0"/>
        <v>1</v>
      </c>
      <c r="J8" s="944">
        <v>0</v>
      </c>
      <c r="K8" s="679">
        <v>1</v>
      </c>
      <c r="L8" s="1431">
        <v>265</v>
      </c>
      <c r="M8" s="1431">
        <v>25</v>
      </c>
      <c r="N8" s="1431">
        <v>10</v>
      </c>
      <c r="O8" s="943">
        <v>0</v>
      </c>
      <c r="P8" s="943">
        <v>0</v>
      </c>
      <c r="Q8" s="589"/>
    </row>
    <row r="9" spans="1:17" ht="29.25" customHeight="1" x14ac:dyDescent="0.2">
      <c r="A9" s="431">
        <v>4</v>
      </c>
      <c r="B9" s="681" t="s">
        <v>99</v>
      </c>
      <c r="C9" s="434">
        <v>11078</v>
      </c>
      <c r="D9" s="673">
        <v>234</v>
      </c>
      <c r="E9" s="672">
        <v>200</v>
      </c>
      <c r="F9" s="673">
        <v>153</v>
      </c>
      <c r="G9" s="673">
        <v>3</v>
      </c>
      <c r="H9" s="672">
        <v>122</v>
      </c>
      <c r="I9" s="942">
        <f t="shared" si="0"/>
        <v>1</v>
      </c>
      <c r="J9" s="944">
        <v>0</v>
      </c>
      <c r="K9" s="679">
        <v>1</v>
      </c>
      <c r="L9" s="1431">
        <v>120</v>
      </c>
      <c r="M9" s="1431">
        <v>10</v>
      </c>
      <c r="N9" s="1431">
        <v>8</v>
      </c>
      <c r="O9" s="943">
        <v>0</v>
      </c>
      <c r="P9" s="943">
        <v>0</v>
      </c>
      <c r="Q9" s="589"/>
    </row>
    <row r="10" spans="1:17" ht="29.25" customHeight="1" x14ac:dyDescent="0.2">
      <c r="A10" s="431">
        <v>5</v>
      </c>
      <c r="B10" s="681" t="s">
        <v>95</v>
      </c>
      <c r="C10" s="434">
        <v>24079</v>
      </c>
      <c r="D10" s="673">
        <v>382</v>
      </c>
      <c r="E10" s="672">
        <v>176</v>
      </c>
      <c r="F10" s="673">
        <v>161</v>
      </c>
      <c r="G10" s="673">
        <v>1</v>
      </c>
      <c r="H10" s="672">
        <v>292</v>
      </c>
      <c r="I10" s="942">
        <f t="shared" si="0"/>
        <v>11</v>
      </c>
      <c r="J10" s="944">
        <v>0</v>
      </c>
      <c r="K10" s="679">
        <v>11</v>
      </c>
      <c r="L10" s="1431">
        <v>1800</v>
      </c>
      <c r="M10" s="1431">
        <v>20</v>
      </c>
      <c r="N10" s="1431">
        <v>25</v>
      </c>
      <c r="O10" s="943">
        <v>0</v>
      </c>
      <c r="P10" s="943">
        <v>0</v>
      </c>
      <c r="Q10" s="589"/>
    </row>
    <row r="11" spans="1:17" ht="29.25" customHeight="1" x14ac:dyDescent="0.2">
      <c r="A11" s="431">
        <v>6</v>
      </c>
      <c r="B11" s="681" t="s">
        <v>96</v>
      </c>
      <c r="C11" s="434">
        <v>25995</v>
      </c>
      <c r="D11" s="673">
        <v>291</v>
      </c>
      <c r="E11" s="672">
        <v>100</v>
      </c>
      <c r="F11" s="673">
        <v>45</v>
      </c>
      <c r="G11" s="673">
        <v>7</v>
      </c>
      <c r="H11" s="672">
        <v>290</v>
      </c>
      <c r="I11" s="942">
        <f t="shared" si="0"/>
        <v>6</v>
      </c>
      <c r="J11" s="944">
        <v>0</v>
      </c>
      <c r="K11" s="679">
        <v>6</v>
      </c>
      <c r="L11" s="1431">
        <v>3780</v>
      </c>
      <c r="M11" s="1431">
        <v>20</v>
      </c>
      <c r="N11" s="943">
        <v>0</v>
      </c>
      <c r="O11" s="943">
        <v>0</v>
      </c>
      <c r="P11" s="943">
        <v>0</v>
      </c>
      <c r="Q11" s="589"/>
    </row>
    <row r="12" spans="1:17" ht="29.25" customHeight="1" x14ac:dyDescent="0.2">
      <c r="A12" s="431">
        <v>7</v>
      </c>
      <c r="B12" s="681" t="s">
        <v>103</v>
      </c>
      <c r="C12" s="434">
        <v>13590</v>
      </c>
      <c r="D12" s="673">
        <v>247</v>
      </c>
      <c r="E12" s="672">
        <v>321</v>
      </c>
      <c r="F12" s="435">
        <v>121</v>
      </c>
      <c r="G12" s="673">
        <v>1</v>
      </c>
      <c r="H12" s="672">
        <v>408</v>
      </c>
      <c r="I12" s="942">
        <f t="shared" si="0"/>
        <v>5</v>
      </c>
      <c r="J12" s="944">
        <v>0</v>
      </c>
      <c r="K12" s="679">
        <v>5</v>
      </c>
      <c r="L12" s="1431">
        <v>1651</v>
      </c>
      <c r="M12" s="1431">
        <v>10</v>
      </c>
      <c r="N12" s="943">
        <v>0</v>
      </c>
      <c r="O12" s="943">
        <v>0</v>
      </c>
      <c r="P12" s="943">
        <v>0</v>
      </c>
      <c r="Q12" s="589"/>
    </row>
    <row r="13" spans="1:17" ht="29.25" customHeight="1" x14ac:dyDescent="0.2">
      <c r="A13" s="431">
        <v>8</v>
      </c>
      <c r="B13" s="681" t="s">
        <v>475</v>
      </c>
      <c r="C13" s="434">
        <v>0</v>
      </c>
      <c r="D13" s="673">
        <v>0</v>
      </c>
      <c r="E13" s="941">
        <v>0</v>
      </c>
      <c r="F13" s="941">
        <v>0</v>
      </c>
      <c r="G13" s="672">
        <v>0</v>
      </c>
      <c r="H13" s="672">
        <v>0</v>
      </c>
      <c r="I13" s="945">
        <f>K13</f>
        <v>0</v>
      </c>
      <c r="J13" s="941">
        <v>0</v>
      </c>
      <c r="K13" s="429">
        <v>0</v>
      </c>
      <c r="L13" s="943">
        <v>0</v>
      </c>
      <c r="M13" s="1431">
        <v>236</v>
      </c>
      <c r="N13" s="1431">
        <v>46</v>
      </c>
      <c r="O13" s="943">
        <v>0</v>
      </c>
      <c r="P13" s="943">
        <v>0</v>
      </c>
      <c r="Q13" s="589"/>
    </row>
    <row r="14" spans="1:17" ht="29.25" customHeight="1" x14ac:dyDescent="0.2">
      <c r="A14" s="682">
        <v>9</v>
      </c>
      <c r="B14" s="683" t="s">
        <v>260</v>
      </c>
      <c r="C14" s="676">
        <f>SUM(D14:I14)</f>
        <v>0</v>
      </c>
      <c r="D14" s="676">
        <f t="shared" ref="D14:O14" si="1">SUM(E14:J14)</f>
        <v>0</v>
      </c>
      <c r="E14" s="676">
        <f t="shared" si="1"/>
        <v>0</v>
      </c>
      <c r="F14" s="676">
        <f t="shared" si="1"/>
        <v>0</v>
      </c>
      <c r="G14" s="676">
        <f t="shared" si="1"/>
        <v>0</v>
      </c>
      <c r="H14" s="676">
        <f t="shared" si="1"/>
        <v>0</v>
      </c>
      <c r="I14" s="676">
        <f t="shared" si="1"/>
        <v>0</v>
      </c>
      <c r="J14" s="676">
        <f t="shared" si="1"/>
        <v>0</v>
      </c>
      <c r="K14" s="676">
        <f t="shared" si="1"/>
        <v>0</v>
      </c>
      <c r="L14" s="676">
        <f t="shared" si="1"/>
        <v>0</v>
      </c>
      <c r="M14" s="676">
        <f t="shared" si="1"/>
        <v>0</v>
      </c>
      <c r="N14" s="676">
        <f t="shared" si="1"/>
        <v>0</v>
      </c>
      <c r="O14" s="676">
        <f t="shared" si="1"/>
        <v>0</v>
      </c>
      <c r="P14" s="943">
        <v>0</v>
      </c>
      <c r="Q14" s="589"/>
    </row>
    <row r="15" spans="1:17" ht="31.5" customHeight="1" x14ac:dyDescent="0.2">
      <c r="A15" s="2519" t="s">
        <v>220</v>
      </c>
      <c r="B15" s="2520"/>
      <c r="C15" s="686">
        <f t="shared" ref="C15:H15" si="2">SUM(C6:C14)</f>
        <v>104114</v>
      </c>
      <c r="D15" s="675">
        <f t="shared" si="2"/>
        <v>1576</v>
      </c>
      <c r="E15" s="686">
        <f t="shared" si="2"/>
        <v>1807</v>
      </c>
      <c r="F15" s="675">
        <f t="shared" si="2"/>
        <v>900</v>
      </c>
      <c r="G15" s="675">
        <f t="shared" si="2"/>
        <v>23</v>
      </c>
      <c r="H15" s="675">
        <f t="shared" si="2"/>
        <v>1677</v>
      </c>
      <c r="I15" s="950">
        <f t="shared" ref="I15:N15" si="3">SUM(I6:I14)</f>
        <v>25</v>
      </c>
      <c r="J15" s="675">
        <f t="shared" si="3"/>
        <v>0</v>
      </c>
      <c r="K15" s="950">
        <f t="shared" si="3"/>
        <v>25</v>
      </c>
      <c r="L15" s="946">
        <f t="shared" si="3"/>
        <v>7874</v>
      </c>
      <c r="M15" s="675">
        <f t="shared" si="3"/>
        <v>341</v>
      </c>
      <c r="N15" s="675">
        <f t="shared" si="3"/>
        <v>107</v>
      </c>
      <c r="O15" s="428">
        <f>SUM(O6:O14)</f>
        <v>0</v>
      </c>
      <c r="P15" s="947">
        <f>SUM(P6:P14)</f>
        <v>0</v>
      </c>
      <c r="Q15" s="674"/>
    </row>
    <row r="16" spans="1:17" ht="15.75" x14ac:dyDescent="0.25">
      <c r="A16" s="684"/>
      <c r="B16" s="685"/>
      <c r="C16" s="678"/>
      <c r="D16" s="432"/>
      <c r="E16" s="432"/>
      <c r="F16" s="948"/>
      <c r="G16" s="433"/>
      <c r="H16" s="433"/>
      <c r="I16" s="433"/>
      <c r="J16" s="433"/>
      <c r="K16" s="433"/>
      <c r="L16" s="433"/>
      <c r="M16" s="433"/>
      <c r="N16" s="433"/>
      <c r="O16" s="433"/>
      <c r="P16" s="433"/>
    </row>
    <row r="17" spans="1:16" ht="15.75" x14ac:dyDescent="0.25">
      <c r="A17" s="2515" t="s">
        <v>792</v>
      </c>
      <c r="B17" s="2516"/>
      <c r="C17" s="2516"/>
      <c r="D17" s="2516"/>
      <c r="E17" s="2516"/>
      <c r="F17" s="2516"/>
      <c r="G17" s="2516"/>
      <c r="H17" s="2516"/>
      <c r="I17" s="2516"/>
      <c r="J17" s="2516"/>
      <c r="K17" s="2516"/>
      <c r="L17" s="2516"/>
      <c r="M17" s="2516"/>
      <c r="N17" s="2516"/>
      <c r="O17" s="2516"/>
      <c r="P17" s="2516"/>
    </row>
    <row r="19" spans="1:16" x14ac:dyDescent="0.2">
      <c r="M19" s="1432">
        <f>M15+N15</f>
        <v>448</v>
      </c>
    </row>
  </sheetData>
  <mergeCells count="15"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  <mergeCell ref="C3:C5"/>
    <mergeCell ref="D4:D5"/>
    <mergeCell ref="E4:G4"/>
    <mergeCell ref="H4:H5"/>
    <mergeCell ref="I4:K4"/>
  </mergeCells>
  <phoneticPr fontId="20" type="noConversion"/>
  <pageMargins left="0.45" right="0.2" top="0.56999999999999995" bottom="0.75" header="0.3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</sheetPr>
  <dimension ref="A1:N22"/>
  <sheetViews>
    <sheetView topLeftCell="A4" zoomScale="80" zoomScaleNormal="80" workbookViewId="0">
      <selection activeCell="AB19" sqref="AB19"/>
    </sheetView>
  </sheetViews>
  <sheetFormatPr defaultRowHeight="15" x14ac:dyDescent="0.2"/>
  <cols>
    <col min="1" max="1" width="4.25" customWidth="1"/>
    <col min="2" max="2" width="23.125" customWidth="1"/>
    <col min="3" max="4" width="7.75" customWidth="1"/>
    <col min="5" max="14" width="7.25" customWidth="1"/>
  </cols>
  <sheetData>
    <row r="1" spans="1:14" ht="51.75" customHeight="1" x14ac:dyDescent="0.3">
      <c r="A1" s="2493" t="s">
        <v>951</v>
      </c>
      <c r="B1" s="2493"/>
      <c r="C1" s="2493"/>
      <c r="D1" s="2493"/>
      <c r="E1" s="2493"/>
      <c r="F1" s="2493"/>
      <c r="G1" s="2493"/>
      <c r="H1" s="2493"/>
      <c r="I1" s="2493"/>
      <c r="J1" s="2493"/>
      <c r="K1" s="2493"/>
      <c r="L1" s="2493"/>
      <c r="M1" s="2493"/>
      <c r="N1" s="2493"/>
    </row>
    <row r="2" spans="1:14" ht="27.75" customHeight="1" x14ac:dyDescent="0.25">
      <c r="A2" s="2536"/>
      <c r="B2" s="2536"/>
      <c r="C2" s="2536"/>
      <c r="D2" s="2536"/>
      <c r="E2" s="2536"/>
      <c r="F2" s="2536"/>
      <c r="G2" s="2536"/>
      <c r="H2" s="2536"/>
      <c r="I2" s="2536"/>
      <c r="J2" s="2536"/>
      <c r="K2" s="2536"/>
      <c r="L2" s="2536"/>
      <c r="M2" s="2536"/>
      <c r="N2" s="2536"/>
    </row>
    <row r="3" spans="1:14" ht="28.5" customHeight="1" x14ac:dyDescent="0.2">
      <c r="A3" s="2363" t="s">
        <v>14</v>
      </c>
      <c r="B3" s="2209" t="s">
        <v>261</v>
      </c>
      <c r="C3" s="2182" t="s">
        <v>419</v>
      </c>
      <c r="D3" s="2183"/>
      <c r="E3" s="2537" t="s">
        <v>262</v>
      </c>
      <c r="F3" s="2538"/>
      <c r="G3" s="2537" t="s">
        <v>265</v>
      </c>
      <c r="H3" s="2538"/>
      <c r="I3" s="2537" t="s">
        <v>266</v>
      </c>
      <c r="J3" s="2538"/>
      <c r="K3" s="2537" t="s">
        <v>267</v>
      </c>
      <c r="L3" s="2538"/>
      <c r="M3" s="2537" t="s">
        <v>268</v>
      </c>
      <c r="N3" s="2538"/>
    </row>
    <row r="4" spans="1:14" ht="27.75" customHeight="1" x14ac:dyDescent="0.2">
      <c r="A4" s="2364"/>
      <c r="B4" s="2365"/>
      <c r="C4" s="313" t="s">
        <v>263</v>
      </c>
      <c r="D4" s="313" t="s">
        <v>264</v>
      </c>
      <c r="E4" s="313" t="s">
        <v>263</v>
      </c>
      <c r="F4" s="313" t="s">
        <v>264</v>
      </c>
      <c r="G4" s="313" t="s">
        <v>263</v>
      </c>
      <c r="H4" s="313" t="s">
        <v>264</v>
      </c>
      <c r="I4" s="313" t="s">
        <v>263</v>
      </c>
      <c r="J4" s="313" t="s">
        <v>264</v>
      </c>
      <c r="K4" s="313" t="s">
        <v>263</v>
      </c>
      <c r="L4" s="313" t="s">
        <v>264</v>
      </c>
      <c r="M4" s="313" t="s">
        <v>263</v>
      </c>
      <c r="N4" s="313" t="s">
        <v>264</v>
      </c>
    </row>
    <row r="5" spans="1:14" ht="27" customHeight="1" x14ac:dyDescent="0.3">
      <c r="A5" s="314">
        <v>1</v>
      </c>
      <c r="B5" s="315" t="s">
        <v>887</v>
      </c>
      <c r="C5" s="1123">
        <v>0</v>
      </c>
      <c r="D5" s="1123">
        <v>0</v>
      </c>
      <c r="E5" s="1123">
        <v>0</v>
      </c>
      <c r="F5" s="1123">
        <v>0</v>
      </c>
      <c r="G5" s="1123">
        <v>0</v>
      </c>
      <c r="H5" s="1123">
        <v>0</v>
      </c>
      <c r="I5" s="1123">
        <v>0</v>
      </c>
      <c r="J5" s="1123">
        <v>0</v>
      </c>
      <c r="K5" s="1123">
        <v>0</v>
      </c>
      <c r="L5" s="1123">
        <v>0</v>
      </c>
      <c r="M5" s="1123">
        <v>0</v>
      </c>
      <c r="N5" s="1123">
        <v>0</v>
      </c>
    </row>
    <row r="6" spans="1:14" ht="27" customHeight="1" x14ac:dyDescent="0.3">
      <c r="A6" s="316">
        <v>2</v>
      </c>
      <c r="B6" s="317" t="s">
        <v>103</v>
      </c>
      <c r="C6" s="1124">
        <v>0</v>
      </c>
      <c r="D6" s="1124">
        <v>0</v>
      </c>
      <c r="E6" s="1124">
        <v>0</v>
      </c>
      <c r="F6" s="1124">
        <v>0</v>
      </c>
      <c r="G6" s="1124">
        <v>0</v>
      </c>
      <c r="H6" s="1124">
        <v>0</v>
      </c>
      <c r="I6" s="1124">
        <v>0</v>
      </c>
      <c r="J6" s="1124">
        <v>0</v>
      </c>
      <c r="K6" s="1124">
        <v>0</v>
      </c>
      <c r="L6" s="1124">
        <v>0</v>
      </c>
      <c r="M6" s="1124">
        <v>0</v>
      </c>
      <c r="N6" s="1124">
        <v>0</v>
      </c>
    </row>
    <row r="7" spans="1:14" ht="27" customHeight="1" x14ac:dyDescent="0.3">
      <c r="A7" s="316">
        <v>3</v>
      </c>
      <c r="B7" s="317" t="s">
        <v>92</v>
      </c>
      <c r="C7" s="1124">
        <v>0</v>
      </c>
      <c r="D7" s="1124">
        <v>0</v>
      </c>
      <c r="E7" s="1124">
        <v>0</v>
      </c>
      <c r="F7" s="1124">
        <v>0</v>
      </c>
      <c r="G7" s="1124">
        <v>0</v>
      </c>
      <c r="H7" s="1124">
        <v>0</v>
      </c>
      <c r="I7" s="1124">
        <v>0</v>
      </c>
      <c r="J7" s="1124">
        <v>0</v>
      </c>
      <c r="K7" s="1124">
        <v>0</v>
      </c>
      <c r="L7" s="1124">
        <v>0</v>
      </c>
      <c r="M7" s="1124">
        <v>0</v>
      </c>
      <c r="N7" s="1124">
        <v>0</v>
      </c>
    </row>
    <row r="8" spans="1:14" ht="27" customHeight="1" x14ac:dyDescent="0.3">
      <c r="A8" s="316">
        <v>4</v>
      </c>
      <c r="B8" s="317" t="s">
        <v>147</v>
      </c>
      <c r="C8" s="1124">
        <v>0</v>
      </c>
      <c r="D8" s="1124">
        <v>0</v>
      </c>
      <c r="E8" s="1124">
        <v>0</v>
      </c>
      <c r="F8" s="1124">
        <v>0</v>
      </c>
      <c r="G8" s="1124">
        <v>0</v>
      </c>
      <c r="H8" s="1124">
        <v>0</v>
      </c>
      <c r="I8" s="1124">
        <v>0</v>
      </c>
      <c r="J8" s="1124">
        <v>0</v>
      </c>
      <c r="K8" s="1124">
        <v>0</v>
      </c>
      <c r="L8" s="1124">
        <v>0</v>
      </c>
      <c r="M8" s="1124">
        <v>0</v>
      </c>
      <c r="N8" s="1124">
        <v>0</v>
      </c>
    </row>
    <row r="9" spans="1:14" ht="27" customHeight="1" x14ac:dyDescent="0.3">
      <c r="A9" s="316">
        <v>5</v>
      </c>
      <c r="B9" s="317" t="s">
        <v>210</v>
      </c>
      <c r="C9" s="1124">
        <v>0</v>
      </c>
      <c r="D9" s="1124">
        <v>0</v>
      </c>
      <c r="E9" s="1124">
        <v>0</v>
      </c>
      <c r="F9" s="1124">
        <v>0</v>
      </c>
      <c r="G9" s="1124">
        <v>0</v>
      </c>
      <c r="H9" s="1124">
        <v>0</v>
      </c>
      <c r="I9" s="1124">
        <v>0</v>
      </c>
      <c r="J9" s="1124">
        <v>0</v>
      </c>
      <c r="K9" s="1124">
        <v>0</v>
      </c>
      <c r="L9" s="1124">
        <v>0</v>
      </c>
      <c r="M9" s="1124">
        <v>0</v>
      </c>
      <c r="N9" s="1124">
        <v>0</v>
      </c>
    </row>
    <row r="10" spans="1:14" ht="27" customHeight="1" x14ac:dyDescent="0.3">
      <c r="A10" s="316">
        <v>6</v>
      </c>
      <c r="B10" s="317" t="s">
        <v>99</v>
      </c>
      <c r="C10" s="1124">
        <v>0</v>
      </c>
      <c r="D10" s="1124">
        <v>0</v>
      </c>
      <c r="E10" s="1124">
        <v>0</v>
      </c>
      <c r="F10" s="1124">
        <v>0</v>
      </c>
      <c r="G10" s="1124">
        <v>0</v>
      </c>
      <c r="H10" s="1124">
        <v>0</v>
      </c>
      <c r="I10" s="1124">
        <v>0</v>
      </c>
      <c r="J10" s="1124">
        <v>0</v>
      </c>
      <c r="K10" s="1124">
        <v>0</v>
      </c>
      <c r="L10" s="1124">
        <v>0</v>
      </c>
      <c r="M10" s="1124">
        <v>1</v>
      </c>
      <c r="N10" s="1124">
        <v>0</v>
      </c>
    </row>
    <row r="11" spans="1:14" ht="27" customHeight="1" x14ac:dyDescent="0.3">
      <c r="A11" s="316">
        <v>7</v>
      </c>
      <c r="B11" s="317" t="s">
        <v>95</v>
      </c>
      <c r="C11" s="1124">
        <v>0</v>
      </c>
      <c r="D11" s="1124">
        <v>0</v>
      </c>
      <c r="E11" s="1124">
        <v>0</v>
      </c>
      <c r="F11" s="1124">
        <v>0</v>
      </c>
      <c r="G11" s="1124">
        <v>0</v>
      </c>
      <c r="H11" s="1124">
        <v>0</v>
      </c>
      <c r="I11" s="1124">
        <v>0</v>
      </c>
      <c r="J11" s="1124">
        <v>0</v>
      </c>
      <c r="K11" s="1124">
        <v>0</v>
      </c>
      <c r="L11" s="1124">
        <v>0</v>
      </c>
      <c r="M11" s="1124">
        <v>0</v>
      </c>
      <c r="N11" s="1124">
        <v>0</v>
      </c>
    </row>
    <row r="12" spans="1:14" ht="27" customHeight="1" x14ac:dyDescent="0.3">
      <c r="A12" s="316">
        <v>8</v>
      </c>
      <c r="B12" s="317" t="s">
        <v>96</v>
      </c>
      <c r="C12" s="1124">
        <v>0</v>
      </c>
      <c r="D12" s="1124">
        <v>0</v>
      </c>
      <c r="E12" s="1124">
        <v>0</v>
      </c>
      <c r="F12" s="1124">
        <v>0</v>
      </c>
      <c r="G12" s="1124">
        <v>0</v>
      </c>
      <c r="H12" s="1124">
        <v>0</v>
      </c>
      <c r="I12" s="1124">
        <v>0</v>
      </c>
      <c r="J12" s="1124">
        <v>0</v>
      </c>
      <c r="K12" s="1124">
        <v>0</v>
      </c>
      <c r="L12" s="1124">
        <v>0</v>
      </c>
      <c r="M12" s="1124">
        <v>0</v>
      </c>
      <c r="N12" s="1124">
        <v>0</v>
      </c>
    </row>
    <row r="13" spans="1:14" ht="27" customHeight="1" x14ac:dyDescent="0.3">
      <c r="A13" s="318">
        <v>9</v>
      </c>
      <c r="B13" s="319" t="s">
        <v>269</v>
      </c>
      <c r="C13" s="1125">
        <v>0</v>
      </c>
      <c r="D13" s="1125">
        <v>0</v>
      </c>
      <c r="E13" s="1125">
        <v>0</v>
      </c>
      <c r="F13" s="1125">
        <v>0</v>
      </c>
      <c r="G13" s="1125">
        <v>0</v>
      </c>
      <c r="H13" s="1125">
        <v>0</v>
      </c>
      <c r="I13" s="1125">
        <v>0</v>
      </c>
      <c r="J13" s="1125">
        <v>0</v>
      </c>
      <c r="K13" s="1125">
        <v>0</v>
      </c>
      <c r="L13" s="1125">
        <v>0</v>
      </c>
      <c r="M13" s="1125">
        <v>0</v>
      </c>
      <c r="N13" s="1125">
        <v>0</v>
      </c>
    </row>
    <row r="14" spans="1:14" ht="27" customHeight="1" x14ac:dyDescent="0.2">
      <c r="A14" s="2480" t="s">
        <v>220</v>
      </c>
      <c r="B14" s="2481"/>
      <c r="C14" s="1126">
        <f t="shared" ref="C14:N14" si="0">SUM(C5:C13)</f>
        <v>0</v>
      </c>
      <c r="D14" s="1126">
        <f t="shared" si="0"/>
        <v>0</v>
      </c>
      <c r="E14" s="1126">
        <f t="shared" si="0"/>
        <v>0</v>
      </c>
      <c r="F14" s="1126">
        <f t="shared" si="0"/>
        <v>0</v>
      </c>
      <c r="G14" s="1126">
        <f t="shared" si="0"/>
        <v>0</v>
      </c>
      <c r="H14" s="1126">
        <f t="shared" si="0"/>
        <v>0</v>
      </c>
      <c r="I14" s="1126">
        <f t="shared" si="0"/>
        <v>0</v>
      </c>
      <c r="J14" s="1126">
        <f t="shared" si="0"/>
        <v>0</v>
      </c>
      <c r="K14" s="1126">
        <f t="shared" si="0"/>
        <v>0</v>
      </c>
      <c r="L14" s="1126">
        <f t="shared" si="0"/>
        <v>0</v>
      </c>
      <c r="M14" s="1126">
        <f t="shared" si="0"/>
        <v>1</v>
      </c>
      <c r="N14" s="1126">
        <f t="shared" si="0"/>
        <v>0</v>
      </c>
    </row>
    <row r="15" spans="1:14" ht="23.25" customHeight="1" x14ac:dyDescent="0.2">
      <c r="A15" s="1200"/>
      <c r="B15" s="1200"/>
      <c r="C15" s="1200"/>
      <c r="D15" s="1200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</row>
    <row r="16" spans="1:14" ht="15.75" x14ac:dyDescent="0.25">
      <c r="B16" s="339"/>
      <c r="C16" s="339"/>
      <c r="D16" s="339"/>
    </row>
    <row r="17" spans="2:14" ht="19.5" customHeight="1" x14ac:dyDescent="0.2"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</row>
    <row r="18" spans="2:14" ht="24" customHeight="1" x14ac:dyDescent="0.2">
      <c r="B18" s="2535"/>
      <c r="C18" s="2535"/>
      <c r="D18" s="2535"/>
      <c r="E18" s="2535"/>
      <c r="F18" s="2535"/>
      <c r="G18" s="2535"/>
      <c r="H18" s="2535"/>
      <c r="I18" s="2535"/>
      <c r="J18" s="2535"/>
      <c r="K18" s="2535"/>
      <c r="L18" s="2535"/>
      <c r="M18" s="2535"/>
      <c r="N18" s="2535"/>
    </row>
    <row r="19" spans="2:14" ht="24" customHeight="1" x14ac:dyDescent="0.2">
      <c r="B19" s="2534"/>
      <c r="C19" s="2534"/>
      <c r="D19" s="2534"/>
      <c r="E19" s="2534"/>
      <c r="F19" s="2534"/>
      <c r="G19" s="2534"/>
      <c r="H19" s="2534"/>
      <c r="I19" s="2534"/>
      <c r="J19" s="2534"/>
      <c r="K19" s="2534"/>
      <c r="L19" s="2534"/>
      <c r="M19" s="2534"/>
      <c r="N19" s="2534"/>
    </row>
    <row r="20" spans="2:14" ht="34.5" customHeight="1" x14ac:dyDescent="0.2"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</row>
    <row r="21" spans="2:14" ht="19.5" customHeight="1" x14ac:dyDescent="0.2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</row>
    <row r="22" spans="2:14" ht="19.5" customHeight="1" x14ac:dyDescent="0.2"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</row>
  </sheetData>
  <mergeCells count="13"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  <mergeCell ref="K3:L3"/>
    <mergeCell ref="M3:N3"/>
    <mergeCell ref="C3:D3"/>
  </mergeCells>
  <phoneticPr fontId="20" type="noConversion"/>
  <pageMargins left="0.93" right="0.31" top="0.61" bottom="0.44" header="0.35" footer="0.28000000000000003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Q15"/>
  <sheetViews>
    <sheetView topLeftCell="A4" zoomScale="90" zoomScaleNormal="90" workbookViewId="0">
      <selection activeCell="W17" sqref="W17"/>
    </sheetView>
  </sheetViews>
  <sheetFormatPr defaultRowHeight="15" x14ac:dyDescent="0.2"/>
  <cols>
    <col min="1" max="1" width="3.5" style="395" customWidth="1"/>
    <col min="2" max="2" width="15.25" style="395" customWidth="1"/>
    <col min="3" max="3" width="8.625" style="23" customWidth="1"/>
    <col min="4" max="5" width="7.375" style="23" customWidth="1"/>
    <col min="6" max="6" width="7.5" style="23" customWidth="1"/>
    <col min="7" max="7" width="5.75" style="23" customWidth="1"/>
    <col min="8" max="8" width="7.375" style="23" customWidth="1"/>
    <col min="9" max="9" width="6.875" style="23" customWidth="1"/>
    <col min="10" max="10" width="6.625" style="23" customWidth="1"/>
    <col min="11" max="11" width="8.125" style="23" customWidth="1"/>
    <col min="12" max="13" width="5.875" style="23" customWidth="1"/>
    <col min="14" max="14" width="5.875" style="395" customWidth="1"/>
    <col min="15" max="15" width="5.25" style="395" customWidth="1"/>
    <col min="16" max="17" width="5.75" style="395" customWidth="1"/>
  </cols>
  <sheetData>
    <row r="1" spans="1:17" ht="29.25" customHeight="1" x14ac:dyDescent="0.2">
      <c r="A1" s="2541" t="s">
        <v>97</v>
      </c>
      <c r="B1" s="2541"/>
      <c r="C1" s="2541"/>
      <c r="D1" s="2541"/>
      <c r="E1" s="2541"/>
      <c r="F1" s="2541"/>
      <c r="G1" s="2541"/>
      <c r="H1" s="2541"/>
      <c r="I1" s="2541"/>
      <c r="J1" s="2541"/>
      <c r="K1" s="2541"/>
      <c r="L1" s="2541"/>
      <c r="M1" s="2541"/>
      <c r="N1" s="2541"/>
      <c r="O1" s="2541"/>
      <c r="P1" s="2541"/>
      <c r="Q1" s="2541"/>
    </row>
    <row r="2" spans="1:17" ht="24" customHeight="1" x14ac:dyDescent="0.2">
      <c r="A2" s="2542"/>
      <c r="B2" s="2542"/>
      <c r="C2" s="2542"/>
      <c r="D2" s="2542"/>
      <c r="E2" s="2542"/>
      <c r="F2" s="2542"/>
      <c r="G2" s="2542"/>
      <c r="H2" s="2542"/>
      <c r="I2" s="2542"/>
      <c r="J2" s="2542"/>
      <c r="K2" s="2542"/>
      <c r="L2" s="2542"/>
      <c r="M2" s="2542"/>
      <c r="N2" s="2542"/>
      <c r="O2" s="2542"/>
      <c r="P2" s="2542"/>
      <c r="Q2" s="2542"/>
    </row>
    <row r="3" spans="1:17" ht="25.5" customHeight="1" x14ac:dyDescent="0.2"/>
    <row r="4" spans="1:17" ht="30" customHeight="1" x14ac:dyDescent="0.2">
      <c r="A4" s="2486" t="s">
        <v>14</v>
      </c>
      <c r="B4" s="2543" t="s">
        <v>284</v>
      </c>
      <c r="C4" s="2545" t="s">
        <v>280</v>
      </c>
      <c r="D4" s="2546"/>
      <c r="E4" s="2547"/>
      <c r="F4" s="2545" t="s">
        <v>281</v>
      </c>
      <c r="G4" s="2546"/>
      <c r="H4" s="2546"/>
      <c r="I4" s="2547"/>
      <c r="J4" s="2545" t="s">
        <v>282</v>
      </c>
      <c r="K4" s="2546"/>
      <c r="L4" s="2546"/>
      <c r="M4" s="2547"/>
      <c r="N4" s="2545" t="s">
        <v>283</v>
      </c>
      <c r="O4" s="2546"/>
      <c r="P4" s="2546"/>
      <c r="Q4" s="2547"/>
    </row>
    <row r="5" spans="1:17" ht="121.5" customHeight="1" x14ac:dyDescent="0.2">
      <c r="A5" s="2487"/>
      <c r="B5" s="2544"/>
      <c r="C5" s="966" t="s">
        <v>218</v>
      </c>
      <c r="D5" s="979" t="s">
        <v>467</v>
      </c>
      <c r="E5" s="979" t="s">
        <v>468</v>
      </c>
      <c r="F5" s="671" t="s">
        <v>270</v>
      </c>
      <c r="G5" s="980" t="s">
        <v>271</v>
      </c>
      <c r="H5" s="671" t="s">
        <v>272</v>
      </c>
      <c r="I5" s="980" t="s">
        <v>273</v>
      </c>
      <c r="J5" s="981" t="s">
        <v>274</v>
      </c>
      <c r="K5" s="671" t="s">
        <v>275</v>
      </c>
      <c r="L5" s="671" t="s">
        <v>276</v>
      </c>
      <c r="M5" s="671" t="s">
        <v>277</v>
      </c>
      <c r="N5" s="671" t="s">
        <v>278</v>
      </c>
      <c r="O5" s="671" t="s">
        <v>279</v>
      </c>
      <c r="P5" s="671" t="s">
        <v>435</v>
      </c>
      <c r="Q5" s="671" t="s">
        <v>434</v>
      </c>
    </row>
    <row r="6" spans="1:17" ht="31.5" customHeight="1" x14ac:dyDescent="0.2">
      <c r="A6" s="687">
        <v>1</v>
      </c>
      <c r="B6" s="688" t="s">
        <v>98</v>
      </c>
      <c r="C6" s="867">
        <v>3800</v>
      </c>
      <c r="D6" s="867">
        <v>1270</v>
      </c>
      <c r="E6" s="870">
        <v>2530</v>
      </c>
      <c r="F6" s="669">
        <v>1270</v>
      </c>
      <c r="G6" s="970">
        <f>F6/D6*100</f>
        <v>100</v>
      </c>
      <c r="H6" s="971">
        <v>4152</v>
      </c>
      <c r="I6" s="972">
        <f>H6/C6*100</f>
        <v>109.26315789473684</v>
      </c>
      <c r="J6" s="669">
        <v>67</v>
      </c>
      <c r="K6" s="669">
        <v>23</v>
      </c>
      <c r="L6" s="861">
        <v>0</v>
      </c>
      <c r="M6" s="861">
        <v>0</v>
      </c>
      <c r="N6" s="669">
        <v>0</v>
      </c>
      <c r="O6" s="669">
        <v>0</v>
      </c>
      <c r="P6" s="669">
        <v>0</v>
      </c>
      <c r="Q6" s="669">
        <v>0</v>
      </c>
    </row>
    <row r="7" spans="1:17" ht="31.5" customHeight="1" x14ac:dyDescent="0.2">
      <c r="A7" s="689">
        <v>2</v>
      </c>
      <c r="B7" s="690" t="s">
        <v>147</v>
      </c>
      <c r="C7" s="868">
        <v>3017</v>
      </c>
      <c r="D7" s="868">
        <v>1234</v>
      </c>
      <c r="E7" s="871">
        <v>1783</v>
      </c>
      <c r="F7" s="570">
        <v>1234</v>
      </c>
      <c r="G7" s="973">
        <f t="shared" ref="G7:G12" si="0">F7/D7*100</f>
        <v>100</v>
      </c>
      <c r="H7" s="974">
        <v>3102</v>
      </c>
      <c r="I7" s="975">
        <f t="shared" ref="I7:I12" si="1">H7/C7*100</f>
        <v>102.8173682466026</v>
      </c>
      <c r="J7" s="570">
        <v>55</v>
      </c>
      <c r="K7" s="570">
        <v>29</v>
      </c>
      <c r="L7" s="862">
        <v>0</v>
      </c>
      <c r="M7" s="862">
        <v>0</v>
      </c>
      <c r="N7" s="570">
        <v>0</v>
      </c>
      <c r="O7" s="570">
        <v>0</v>
      </c>
      <c r="P7" s="570">
        <v>0</v>
      </c>
      <c r="Q7" s="570">
        <v>0</v>
      </c>
    </row>
    <row r="8" spans="1:17" ht="31.5" customHeight="1" x14ac:dyDescent="0.2">
      <c r="A8" s="689">
        <v>3</v>
      </c>
      <c r="B8" s="690" t="s">
        <v>93</v>
      </c>
      <c r="C8" s="868">
        <v>11899</v>
      </c>
      <c r="D8" s="868">
        <v>4495</v>
      </c>
      <c r="E8" s="871">
        <v>7404</v>
      </c>
      <c r="F8" s="570">
        <v>4495</v>
      </c>
      <c r="G8" s="973">
        <f t="shared" si="0"/>
        <v>100</v>
      </c>
      <c r="H8" s="974">
        <v>12771</v>
      </c>
      <c r="I8" s="975">
        <f t="shared" si="1"/>
        <v>107.32834691990925</v>
      </c>
      <c r="J8" s="570">
        <v>515</v>
      </c>
      <c r="K8" s="570">
        <v>112</v>
      </c>
      <c r="L8" s="862">
        <v>0</v>
      </c>
      <c r="M8" s="862">
        <v>0</v>
      </c>
      <c r="N8" s="570">
        <v>0</v>
      </c>
      <c r="O8" s="570">
        <v>0</v>
      </c>
      <c r="P8" s="570">
        <v>0</v>
      </c>
      <c r="Q8" s="570">
        <v>0</v>
      </c>
    </row>
    <row r="9" spans="1:17" ht="31.5" customHeight="1" x14ac:dyDescent="0.2">
      <c r="A9" s="689">
        <v>4</v>
      </c>
      <c r="B9" s="690" t="s">
        <v>99</v>
      </c>
      <c r="C9" s="868">
        <v>12113</v>
      </c>
      <c r="D9" s="868">
        <v>4699</v>
      </c>
      <c r="E9" s="871">
        <v>7414</v>
      </c>
      <c r="F9" s="570">
        <f>D9</f>
        <v>4699</v>
      </c>
      <c r="G9" s="973">
        <f t="shared" si="0"/>
        <v>100</v>
      </c>
      <c r="H9" s="974">
        <v>12213</v>
      </c>
      <c r="I9" s="975">
        <f t="shared" si="1"/>
        <v>100.82555931643688</v>
      </c>
      <c r="J9" s="570">
        <v>245</v>
      </c>
      <c r="K9" s="570">
        <v>86</v>
      </c>
      <c r="L9" s="862">
        <v>0</v>
      </c>
      <c r="M9" s="862">
        <v>0</v>
      </c>
      <c r="N9" s="570">
        <v>0</v>
      </c>
      <c r="O9" s="570">
        <v>0</v>
      </c>
      <c r="P9" s="570">
        <v>0</v>
      </c>
      <c r="Q9" s="570">
        <v>0</v>
      </c>
    </row>
    <row r="10" spans="1:17" ht="31.5" customHeight="1" x14ac:dyDescent="0.2">
      <c r="A10" s="689">
        <v>5</v>
      </c>
      <c r="B10" s="690" t="s">
        <v>100</v>
      </c>
      <c r="C10" s="868">
        <v>16716</v>
      </c>
      <c r="D10" s="868">
        <v>6213</v>
      </c>
      <c r="E10" s="871">
        <v>10503</v>
      </c>
      <c r="F10" s="570">
        <v>6213</v>
      </c>
      <c r="G10" s="973">
        <f t="shared" si="0"/>
        <v>100</v>
      </c>
      <c r="H10" s="974">
        <v>18270</v>
      </c>
      <c r="I10" s="975">
        <f>H10/C10*100</f>
        <v>109.29648241206029</v>
      </c>
      <c r="J10" s="570">
        <v>1847</v>
      </c>
      <c r="K10" s="570">
        <v>826</v>
      </c>
      <c r="L10" s="862">
        <v>0</v>
      </c>
      <c r="M10" s="862">
        <v>0</v>
      </c>
      <c r="N10" s="570">
        <v>0</v>
      </c>
      <c r="O10" s="570">
        <v>0</v>
      </c>
      <c r="P10" s="570">
        <v>0</v>
      </c>
      <c r="Q10" s="570">
        <v>0</v>
      </c>
    </row>
    <row r="11" spans="1:17" ht="31.5" customHeight="1" x14ac:dyDescent="0.2">
      <c r="A11" s="689">
        <v>6</v>
      </c>
      <c r="B11" s="690" t="s">
        <v>96</v>
      </c>
      <c r="C11" s="868">
        <v>18653</v>
      </c>
      <c r="D11" s="868">
        <v>7325</v>
      </c>
      <c r="E11" s="871">
        <v>11328</v>
      </c>
      <c r="F11" s="570">
        <v>7325</v>
      </c>
      <c r="G11" s="973">
        <f t="shared" si="0"/>
        <v>100</v>
      </c>
      <c r="H11" s="974">
        <v>19532</v>
      </c>
      <c r="I11" s="975">
        <f t="shared" si="1"/>
        <v>104.7123787058382</v>
      </c>
      <c r="J11" s="570">
        <v>887</v>
      </c>
      <c r="K11" s="570">
        <v>103</v>
      </c>
      <c r="L11" s="862">
        <v>0</v>
      </c>
      <c r="M11" s="862">
        <v>0</v>
      </c>
      <c r="N11" s="570">
        <v>0</v>
      </c>
      <c r="O11" s="570">
        <v>0</v>
      </c>
      <c r="P11" s="570">
        <v>0</v>
      </c>
      <c r="Q11" s="570">
        <v>0</v>
      </c>
    </row>
    <row r="12" spans="1:17" ht="31.5" customHeight="1" x14ac:dyDescent="0.2">
      <c r="A12" s="691">
        <v>7</v>
      </c>
      <c r="B12" s="692" t="s">
        <v>39</v>
      </c>
      <c r="C12" s="869">
        <v>8192</v>
      </c>
      <c r="D12" s="869">
        <v>2990</v>
      </c>
      <c r="E12" s="872">
        <v>5202</v>
      </c>
      <c r="F12" s="571">
        <v>2990</v>
      </c>
      <c r="G12" s="976">
        <f t="shared" si="0"/>
        <v>100</v>
      </c>
      <c r="H12" s="977">
        <v>9153</v>
      </c>
      <c r="I12" s="978">
        <f t="shared" si="1"/>
        <v>111.73095703125</v>
      </c>
      <c r="J12" s="571">
        <v>203</v>
      </c>
      <c r="K12" s="571">
        <v>62</v>
      </c>
      <c r="L12" s="863">
        <v>0</v>
      </c>
      <c r="M12" s="863">
        <v>0</v>
      </c>
      <c r="N12" s="571">
        <v>0</v>
      </c>
      <c r="O12" s="571">
        <v>0</v>
      </c>
      <c r="P12" s="571">
        <v>0</v>
      </c>
      <c r="Q12" s="571">
        <v>0</v>
      </c>
    </row>
    <row r="13" spans="1:17" ht="31.5" customHeight="1" x14ac:dyDescent="0.2">
      <c r="A13" s="2539" t="s">
        <v>13</v>
      </c>
      <c r="B13" s="2540"/>
      <c r="C13" s="864">
        <f>SUM(C6:C12)</f>
        <v>74390</v>
      </c>
      <c r="D13" s="864">
        <f>SUM(D6:D12)</f>
        <v>28226</v>
      </c>
      <c r="E13" s="864">
        <f>SUM(E6:E12)</f>
        <v>46164</v>
      </c>
      <c r="F13" s="864">
        <f>SUM(F6:F12)</f>
        <v>28226</v>
      </c>
      <c r="G13" s="866">
        <f>F13/D13*100</f>
        <v>100</v>
      </c>
      <c r="H13" s="865">
        <f>SUM(H6:H12)</f>
        <v>79193</v>
      </c>
      <c r="I13" s="957">
        <f>H13/C13*100</f>
        <v>106.45651297217368</v>
      </c>
      <c r="J13" s="864">
        <f>SUM(J6:J12)</f>
        <v>3819</v>
      </c>
      <c r="K13" s="864">
        <f>SUM(K6:K12)</f>
        <v>1241</v>
      </c>
      <c r="L13" s="864">
        <f t="shared" ref="L13:Q13" si="2">SUM(L6:L12)</f>
        <v>0</v>
      </c>
      <c r="M13" s="864">
        <f t="shared" si="2"/>
        <v>0</v>
      </c>
      <c r="N13" s="572">
        <f t="shared" si="2"/>
        <v>0</v>
      </c>
      <c r="O13" s="572">
        <f t="shared" si="2"/>
        <v>0</v>
      </c>
      <c r="P13" s="572">
        <f t="shared" si="2"/>
        <v>0</v>
      </c>
      <c r="Q13" s="572">
        <f t="shared" si="2"/>
        <v>0</v>
      </c>
    </row>
    <row r="14" spans="1:17" x14ac:dyDescent="0.2">
      <c r="H14" s="204"/>
      <c r="I14" s="204"/>
    </row>
    <row r="15" spans="1:17" x14ac:dyDescent="0.2">
      <c r="H15" s="204"/>
      <c r="I15" s="204"/>
    </row>
  </sheetData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honeticPr fontId="20" type="noConversion"/>
  <pageMargins left="0.31" right="0.21" top="0.74" bottom="0.8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2:M15"/>
  <sheetViews>
    <sheetView zoomScale="90" zoomScaleNormal="90" workbookViewId="0">
      <selection activeCell="C7" sqref="C7"/>
    </sheetView>
  </sheetViews>
  <sheetFormatPr defaultRowHeight="15" x14ac:dyDescent="0.2"/>
  <cols>
    <col min="1" max="1" width="4.25" customWidth="1"/>
    <col min="2" max="2" width="18.25" customWidth="1"/>
    <col min="3" max="3" width="26.375" customWidth="1"/>
    <col min="4" max="4" width="7.875" customWidth="1"/>
    <col min="5" max="5" width="9.875" customWidth="1"/>
    <col min="6" max="6" width="5.375" customWidth="1"/>
    <col min="7" max="7" width="6.5" customWidth="1"/>
    <col min="8" max="8" width="8" customWidth="1"/>
    <col min="9" max="9" width="6.375" customWidth="1"/>
    <col min="10" max="10" width="13" customWidth="1"/>
    <col min="11" max="11" width="12.375" customWidth="1"/>
    <col min="12" max="12" width="11" customWidth="1"/>
    <col min="13" max="13" width="11.25" customWidth="1"/>
  </cols>
  <sheetData>
    <row r="2" spans="1:13" ht="49.5" customHeight="1" x14ac:dyDescent="0.3">
      <c r="A2" s="2550" t="s">
        <v>733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1202"/>
      <c r="M2" s="1202"/>
    </row>
    <row r="3" spans="1:13" ht="19.5" customHeight="1" x14ac:dyDescent="0.25">
      <c r="A3" s="2536"/>
      <c r="B3" s="2536"/>
      <c r="C3" s="2536"/>
      <c r="D3" s="2536"/>
      <c r="E3" s="2536"/>
      <c r="F3" s="2536"/>
      <c r="G3" s="2536"/>
      <c r="H3" s="2536"/>
      <c r="I3" s="2536"/>
      <c r="J3" s="2536"/>
      <c r="K3" s="2536"/>
      <c r="L3" s="2536"/>
      <c r="M3" s="2536"/>
    </row>
    <row r="4" spans="1:13" ht="27" customHeight="1" x14ac:dyDescent="0.2">
      <c r="A4" s="2363" t="s">
        <v>14</v>
      </c>
      <c r="B4" s="2551" t="s">
        <v>673</v>
      </c>
      <c r="C4" s="2184" t="s">
        <v>674</v>
      </c>
      <c r="D4" s="2553" t="s">
        <v>675</v>
      </c>
      <c r="E4" s="2553" t="s">
        <v>676</v>
      </c>
      <c r="F4" s="2537" t="s">
        <v>686</v>
      </c>
      <c r="G4" s="2538"/>
      <c r="H4" s="2537" t="s">
        <v>677</v>
      </c>
      <c r="I4" s="2538"/>
      <c r="J4" s="2553" t="s">
        <v>688</v>
      </c>
      <c r="K4" s="2553" t="s">
        <v>678</v>
      </c>
      <c r="L4" s="2548" t="s">
        <v>691</v>
      </c>
    </row>
    <row r="5" spans="1:13" ht="39" customHeight="1" x14ac:dyDescent="0.25">
      <c r="A5" s="2364"/>
      <c r="B5" s="2552"/>
      <c r="C5" s="2186"/>
      <c r="D5" s="2554"/>
      <c r="E5" s="2554"/>
      <c r="F5" s="1213" t="s">
        <v>685</v>
      </c>
      <c r="G5" s="313" t="s">
        <v>680</v>
      </c>
      <c r="H5" s="1213" t="s">
        <v>679</v>
      </c>
      <c r="I5" s="313" t="s">
        <v>680</v>
      </c>
      <c r="J5" s="2554"/>
      <c r="K5" s="2554"/>
      <c r="L5" s="2549"/>
      <c r="M5" s="1186"/>
    </row>
    <row r="6" spans="1:13" s="18" customFormat="1" ht="42.75" customHeight="1" x14ac:dyDescent="0.2">
      <c r="A6" s="1203">
        <v>1</v>
      </c>
      <c r="B6" s="315" t="s">
        <v>682</v>
      </c>
      <c r="C6" s="1204" t="s">
        <v>683</v>
      </c>
      <c r="D6" s="1205">
        <v>1976</v>
      </c>
      <c r="E6" s="1206" t="s">
        <v>684</v>
      </c>
      <c r="F6" s="1205" t="s">
        <v>596</v>
      </c>
      <c r="G6" s="1205"/>
      <c r="H6" s="1205" t="s">
        <v>687</v>
      </c>
      <c r="I6" s="1205"/>
      <c r="J6" s="1204" t="s">
        <v>689</v>
      </c>
      <c r="K6" s="1204" t="s">
        <v>690</v>
      </c>
      <c r="L6" s="1215" t="s">
        <v>692</v>
      </c>
    </row>
    <row r="7" spans="1:13" s="18" customFormat="1" ht="42.75" customHeight="1" x14ac:dyDescent="0.2">
      <c r="A7" s="1207">
        <v>2</v>
      </c>
      <c r="B7" s="317" t="s">
        <v>693</v>
      </c>
      <c r="C7" s="1208" t="s">
        <v>701</v>
      </c>
      <c r="D7" s="1209">
        <v>1989</v>
      </c>
      <c r="E7" s="1209" t="s">
        <v>694</v>
      </c>
      <c r="F7" s="1209" t="s">
        <v>596</v>
      </c>
      <c r="G7" s="1209"/>
      <c r="H7" s="1209" t="s">
        <v>681</v>
      </c>
      <c r="I7" s="1209"/>
      <c r="J7" s="1208" t="s">
        <v>695</v>
      </c>
      <c r="K7" s="1208" t="s">
        <v>262</v>
      </c>
      <c r="L7" s="431" t="s">
        <v>696</v>
      </c>
      <c r="M7" s="367"/>
    </row>
    <row r="8" spans="1:13" s="18" customFormat="1" ht="42.75" customHeight="1" x14ac:dyDescent="0.2">
      <c r="A8" s="1207">
        <v>3</v>
      </c>
      <c r="B8" s="317" t="s">
        <v>697</v>
      </c>
      <c r="C8" s="1208" t="s">
        <v>702</v>
      </c>
      <c r="D8" s="1209">
        <v>1992</v>
      </c>
      <c r="E8" s="1209" t="s">
        <v>698</v>
      </c>
      <c r="F8" s="1209" t="s">
        <v>596</v>
      </c>
      <c r="G8" s="1209"/>
      <c r="H8" s="1209" t="s">
        <v>681</v>
      </c>
      <c r="I8" s="1209"/>
      <c r="J8" s="1208" t="s">
        <v>699</v>
      </c>
      <c r="K8" s="1208" t="s">
        <v>700</v>
      </c>
      <c r="L8" s="431" t="s">
        <v>696</v>
      </c>
      <c r="M8" s="1188"/>
    </row>
    <row r="9" spans="1:13" s="18" customFormat="1" ht="18.75" x14ac:dyDescent="0.2">
      <c r="A9" s="1210"/>
      <c r="B9" s="1211"/>
      <c r="C9" s="1212"/>
      <c r="D9" s="1212"/>
      <c r="E9" s="1212"/>
      <c r="F9" s="1212"/>
      <c r="G9" s="1212"/>
      <c r="H9" s="1212"/>
      <c r="I9" s="1212"/>
      <c r="J9" s="1212"/>
      <c r="K9" s="1212"/>
      <c r="L9" s="1214"/>
      <c r="M9" s="367"/>
    </row>
    <row r="10" spans="1:13" ht="15.75" x14ac:dyDescent="0.25">
      <c r="K10" s="90"/>
    </row>
    <row r="11" spans="1:13" ht="15.75" hidden="1" x14ac:dyDescent="0.25">
      <c r="B11" s="2456"/>
      <c r="C11" s="2456"/>
      <c r="K11" s="1186"/>
    </row>
    <row r="12" spans="1:13" ht="15.75" hidden="1" x14ac:dyDescent="0.25">
      <c r="B12" s="339" t="s">
        <v>289</v>
      </c>
    </row>
    <row r="13" spans="1:13" ht="15.75" hidden="1" x14ac:dyDescent="0.2">
      <c r="B13" s="367" t="s">
        <v>465</v>
      </c>
      <c r="C13" s="367"/>
      <c r="D13" s="367"/>
      <c r="E13" s="367"/>
      <c r="F13" s="367"/>
      <c r="G13" s="367"/>
      <c r="H13" s="367"/>
      <c r="I13" s="367"/>
      <c r="J13" s="367"/>
      <c r="K13" s="367"/>
    </row>
    <row r="14" spans="1:13" ht="189" hidden="1" x14ac:dyDescent="0.2">
      <c r="B14" s="1188" t="s">
        <v>466</v>
      </c>
      <c r="C14" s="1188"/>
      <c r="D14" s="1188"/>
      <c r="E14" s="1188"/>
      <c r="F14" s="1188"/>
      <c r="G14" s="1188"/>
      <c r="H14" s="1188"/>
      <c r="I14" s="1188"/>
      <c r="J14" s="1188"/>
      <c r="K14" s="1188"/>
    </row>
    <row r="15" spans="1:13" ht="15.75" hidden="1" x14ac:dyDescent="0.2">
      <c r="B15" s="438"/>
      <c r="C15" s="367"/>
      <c r="D15" s="367"/>
      <c r="E15" s="367"/>
      <c r="F15" s="367"/>
      <c r="G15" s="367"/>
      <c r="H15" s="367"/>
      <c r="I15" s="367"/>
      <c r="J15" s="367"/>
      <c r="K15" s="367"/>
    </row>
  </sheetData>
  <mergeCells count="13"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  <mergeCell ref="F4:G4"/>
    <mergeCell ref="J4:J5"/>
    <mergeCell ref="K4:K5"/>
  </mergeCells>
  <pageMargins left="0.65" right="0.19" top="0.77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2:V67"/>
  <sheetViews>
    <sheetView zoomScale="90" zoomScaleNormal="90" workbookViewId="0">
      <selection activeCell="C11" sqref="C11"/>
    </sheetView>
  </sheetViews>
  <sheetFormatPr defaultRowHeight="15" x14ac:dyDescent="0.2"/>
  <cols>
    <col min="1" max="1" width="2.75" customWidth="1"/>
    <col min="2" max="2" width="20" customWidth="1"/>
    <col min="3" max="3" width="9.625" customWidth="1"/>
    <col min="4" max="4" width="10.125" style="490" customWidth="1"/>
    <col min="5" max="5" width="7.5" style="23" customWidth="1"/>
    <col min="6" max="6" width="6.875" style="23" customWidth="1"/>
    <col min="7" max="7" width="7.5" style="23" customWidth="1"/>
    <col min="8" max="8" width="8.25" style="23" customWidth="1"/>
    <col min="9" max="9" width="9.75" style="23" customWidth="1"/>
    <col min="10" max="10" width="7.5" style="394" customWidth="1"/>
    <col min="11" max="11" width="7.625" style="394" customWidth="1"/>
    <col min="12" max="12" width="7.5" style="394" customWidth="1"/>
    <col min="13" max="14" width="7.375" style="394" customWidth="1"/>
    <col min="15" max="15" width="7.875" style="394" customWidth="1"/>
    <col min="16" max="16" width="7.625" style="394" customWidth="1"/>
    <col min="17" max="17" width="8.25" style="394" customWidth="1"/>
    <col min="18" max="18" width="5.625" style="793" customWidth="1"/>
    <col min="19" max="19" width="11.125" style="18" customWidth="1"/>
  </cols>
  <sheetData>
    <row r="2" spans="1:22" ht="41.25" customHeight="1" x14ac:dyDescent="0.2">
      <c r="A2" s="2076" t="s">
        <v>617</v>
      </c>
      <c r="B2" s="2077"/>
      <c r="C2" s="2077"/>
      <c r="D2" s="2077"/>
      <c r="E2" s="2077"/>
      <c r="F2" s="2077"/>
      <c r="G2" s="2077"/>
      <c r="H2" s="2077"/>
      <c r="I2" s="2077"/>
      <c r="J2" s="2077"/>
      <c r="K2" s="2077"/>
      <c r="L2" s="2077"/>
      <c r="M2" s="2077"/>
      <c r="N2" s="2077"/>
      <c r="O2" s="2077"/>
      <c r="P2" s="2077"/>
      <c r="Q2" s="2077"/>
      <c r="R2" s="2077"/>
    </row>
    <row r="3" spans="1:22" ht="15.75" x14ac:dyDescent="0.25">
      <c r="A3" s="240"/>
      <c r="B3" s="16"/>
      <c r="C3" s="16"/>
      <c r="D3" s="489"/>
      <c r="E3" s="16"/>
      <c r="F3" s="16"/>
      <c r="G3" s="16"/>
      <c r="H3" s="16"/>
      <c r="I3" s="16"/>
      <c r="J3" s="367"/>
      <c r="K3" s="367"/>
      <c r="L3" s="367"/>
      <c r="M3" s="367"/>
      <c r="N3" s="367"/>
      <c r="O3" s="367"/>
      <c r="P3" s="367"/>
      <c r="Q3" s="367"/>
      <c r="R3" s="782"/>
    </row>
    <row r="4" spans="1:22" s="161" customFormat="1" ht="50.25" customHeight="1" x14ac:dyDescent="0.2">
      <c r="A4" s="241" t="s">
        <v>14</v>
      </c>
      <c r="B4" s="169" t="s">
        <v>108</v>
      </c>
      <c r="C4" s="574" t="s">
        <v>109</v>
      </c>
      <c r="D4" s="1107" t="s">
        <v>205</v>
      </c>
      <c r="E4" s="1107" t="s">
        <v>110</v>
      </c>
      <c r="F4" s="1121" t="s">
        <v>111</v>
      </c>
      <c r="G4" s="1121" t="s">
        <v>112</v>
      </c>
      <c r="H4" s="1107" t="s">
        <v>206</v>
      </c>
      <c r="I4" s="1107" t="s">
        <v>136</v>
      </c>
      <c r="J4" s="1114" t="s">
        <v>137</v>
      </c>
      <c r="K4" s="1107" t="s">
        <v>138</v>
      </c>
      <c r="L4" s="1107" t="s">
        <v>139</v>
      </c>
      <c r="M4" s="1107" t="s">
        <v>140</v>
      </c>
      <c r="N4" s="1107" t="s">
        <v>144</v>
      </c>
      <c r="O4" s="1107" t="s">
        <v>448</v>
      </c>
      <c r="P4" s="1107" t="s">
        <v>113</v>
      </c>
      <c r="Q4" s="1107" t="s">
        <v>114</v>
      </c>
      <c r="R4" s="1107" t="s">
        <v>115</v>
      </c>
      <c r="S4" s="239"/>
    </row>
    <row r="5" spans="1:22" ht="18" customHeight="1" x14ac:dyDescent="0.25">
      <c r="A5" s="267">
        <v>1</v>
      </c>
      <c r="B5" s="268" t="s">
        <v>116</v>
      </c>
      <c r="C5" s="805">
        <f t="shared" ref="C5:C29" si="0">SUM(D5:R5)</f>
        <v>2230</v>
      </c>
      <c r="D5" s="321">
        <f>SUM(D6:D10)</f>
        <v>500</v>
      </c>
      <c r="E5" s="321">
        <f t="shared" ref="E5:R5" si="1">SUM(E6:E10)</f>
        <v>70</v>
      </c>
      <c r="F5" s="321">
        <f t="shared" si="1"/>
        <v>125</v>
      </c>
      <c r="G5" s="321">
        <f t="shared" si="1"/>
        <v>100</v>
      </c>
      <c r="H5" s="321">
        <f t="shared" si="1"/>
        <v>60</v>
      </c>
      <c r="I5" s="321">
        <f t="shared" si="1"/>
        <v>130</v>
      </c>
      <c r="J5" s="321">
        <f t="shared" si="1"/>
        <v>250</v>
      </c>
      <c r="K5" s="321">
        <f t="shared" si="1"/>
        <v>190</v>
      </c>
      <c r="L5" s="321">
        <f t="shared" si="1"/>
        <v>265</v>
      </c>
      <c r="M5" s="321">
        <f t="shared" si="1"/>
        <v>255</v>
      </c>
      <c r="N5" s="321">
        <f t="shared" si="1"/>
        <v>90</v>
      </c>
      <c r="O5" s="321">
        <f t="shared" si="1"/>
        <v>65</v>
      </c>
      <c r="P5" s="321">
        <f t="shared" si="1"/>
        <v>50</v>
      </c>
      <c r="Q5" s="321">
        <f t="shared" si="1"/>
        <v>50</v>
      </c>
      <c r="R5" s="321">
        <f t="shared" si="1"/>
        <v>30</v>
      </c>
      <c r="T5" s="322" t="s">
        <v>440</v>
      </c>
      <c r="U5" s="323"/>
      <c r="V5" s="323"/>
    </row>
    <row r="6" spans="1:22" ht="18" customHeight="1" x14ac:dyDescent="0.2">
      <c r="A6" s="269"/>
      <c r="B6" s="280" t="s">
        <v>117</v>
      </c>
      <c r="C6" s="170">
        <f t="shared" si="0"/>
        <v>855</v>
      </c>
      <c r="D6" s="799">
        <v>500</v>
      </c>
      <c r="E6" s="804">
        <v>70</v>
      </c>
      <c r="F6" s="994">
        <v>125</v>
      </c>
      <c r="G6" s="799">
        <v>100</v>
      </c>
      <c r="H6" s="297">
        <v>60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</row>
    <row r="7" spans="1:22" ht="18" customHeight="1" x14ac:dyDescent="0.2">
      <c r="A7" s="269"/>
      <c r="B7" s="280" t="s">
        <v>294</v>
      </c>
      <c r="C7" s="170">
        <f t="shared" si="0"/>
        <v>540</v>
      </c>
      <c r="D7" s="297"/>
      <c r="E7" s="352"/>
      <c r="F7" s="297"/>
      <c r="G7" s="297"/>
      <c r="H7" s="297"/>
      <c r="I7" s="297">
        <v>70</v>
      </c>
      <c r="J7" s="297">
        <v>120</v>
      </c>
      <c r="K7" s="297">
        <v>100</v>
      </c>
      <c r="L7" s="297">
        <v>110</v>
      </c>
      <c r="M7" s="297">
        <v>90</v>
      </c>
      <c r="N7" s="297">
        <v>50</v>
      </c>
      <c r="O7" s="297"/>
      <c r="P7" s="297"/>
      <c r="Q7" s="297"/>
      <c r="R7" s="297"/>
    </row>
    <row r="8" spans="1:22" ht="18" customHeight="1" x14ac:dyDescent="0.2">
      <c r="A8" s="269"/>
      <c r="B8" s="567" t="s">
        <v>118</v>
      </c>
      <c r="C8" s="170">
        <f t="shared" si="0"/>
        <v>130</v>
      </c>
      <c r="D8" s="297"/>
      <c r="E8" s="352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>
        <v>50</v>
      </c>
      <c r="Q8" s="297">
        <v>50</v>
      </c>
      <c r="R8" s="297">
        <v>30</v>
      </c>
      <c r="T8" s="23"/>
    </row>
    <row r="9" spans="1:22" ht="18.75" hidden="1" customHeight="1" x14ac:dyDescent="0.2">
      <c r="A9" s="269"/>
      <c r="B9" s="280"/>
      <c r="C9" s="170">
        <f t="shared" si="0"/>
        <v>0</v>
      </c>
      <c r="D9" s="297"/>
      <c r="E9" s="352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783"/>
    </row>
    <row r="10" spans="1:22" ht="18" customHeight="1" x14ac:dyDescent="0.2">
      <c r="A10" s="269"/>
      <c r="B10" s="280" t="s">
        <v>119</v>
      </c>
      <c r="C10" s="170">
        <f t="shared" si="0"/>
        <v>705</v>
      </c>
      <c r="D10" s="297"/>
      <c r="E10" s="352"/>
      <c r="F10" s="297"/>
      <c r="G10" s="354"/>
      <c r="H10" s="354"/>
      <c r="I10" s="297">
        <v>60</v>
      </c>
      <c r="J10" s="297">
        <v>130</v>
      </c>
      <c r="K10" s="297">
        <v>90</v>
      </c>
      <c r="L10" s="297">
        <v>155</v>
      </c>
      <c r="M10" s="297">
        <v>165</v>
      </c>
      <c r="N10" s="297">
        <v>40</v>
      </c>
      <c r="O10" s="297">
        <v>65</v>
      </c>
      <c r="P10" s="297"/>
      <c r="Q10" s="354"/>
      <c r="R10" s="784"/>
    </row>
    <row r="11" spans="1:22" ht="18" customHeight="1" x14ac:dyDescent="0.2">
      <c r="A11" s="270">
        <v>2</v>
      </c>
      <c r="B11" s="271" t="s">
        <v>120</v>
      </c>
      <c r="C11" s="1103">
        <f t="shared" si="0"/>
        <v>802489</v>
      </c>
      <c r="D11" s="298">
        <f>SUM(D12:D15)</f>
        <v>113140</v>
      </c>
      <c r="E11" s="298">
        <f t="shared" ref="E11:R11" si="2">SUM(E12:E15)</f>
        <v>1859</v>
      </c>
      <c r="F11" s="298">
        <f t="shared" si="2"/>
        <v>9962</v>
      </c>
      <c r="G11" s="298">
        <f t="shared" si="2"/>
        <v>6080</v>
      </c>
      <c r="H11" s="298">
        <f t="shared" si="2"/>
        <v>1556</v>
      </c>
      <c r="I11" s="298">
        <f t="shared" si="2"/>
        <v>32840</v>
      </c>
      <c r="J11" s="298">
        <f t="shared" si="2"/>
        <v>150227</v>
      </c>
      <c r="K11" s="298">
        <f t="shared" si="2"/>
        <v>122265</v>
      </c>
      <c r="L11" s="298">
        <f t="shared" si="2"/>
        <v>126678</v>
      </c>
      <c r="M11" s="298">
        <f t="shared" si="2"/>
        <v>119553</v>
      </c>
      <c r="N11" s="298">
        <f t="shared" si="2"/>
        <v>23074</v>
      </c>
      <c r="O11" s="298">
        <f t="shared" si="2"/>
        <v>50331</v>
      </c>
      <c r="P11" s="298">
        <f t="shared" si="2"/>
        <v>7789</v>
      </c>
      <c r="Q11" s="298">
        <f t="shared" si="2"/>
        <v>30414</v>
      </c>
      <c r="R11" s="298">
        <f t="shared" si="2"/>
        <v>6721</v>
      </c>
    </row>
    <row r="12" spans="1:22" ht="18" customHeight="1" x14ac:dyDescent="0.2">
      <c r="A12" s="270"/>
      <c r="B12" s="324" t="s">
        <v>135</v>
      </c>
      <c r="C12" s="297">
        <f t="shared" si="0"/>
        <v>132597</v>
      </c>
      <c r="D12" s="1294">
        <v>113140</v>
      </c>
      <c r="E12" s="588">
        <v>1859</v>
      </c>
      <c r="F12" s="588">
        <v>9962</v>
      </c>
      <c r="G12" s="1115">
        <v>6080</v>
      </c>
      <c r="H12" s="588">
        <v>1556</v>
      </c>
      <c r="I12" s="575"/>
      <c r="J12" s="575"/>
      <c r="K12" s="575"/>
      <c r="L12" s="575"/>
      <c r="M12" s="575"/>
      <c r="N12" s="575"/>
      <c r="O12" s="575"/>
      <c r="P12" s="575"/>
      <c r="Q12" s="575"/>
      <c r="R12" s="785"/>
    </row>
    <row r="13" spans="1:22" ht="18" customHeight="1" x14ac:dyDescent="0.2">
      <c r="A13" s="270"/>
      <c r="B13" s="281" t="s">
        <v>202</v>
      </c>
      <c r="C13" s="297">
        <f t="shared" si="0"/>
        <v>231327</v>
      </c>
      <c r="D13" s="575"/>
      <c r="E13" s="588"/>
      <c r="F13" s="575"/>
      <c r="G13" s="575"/>
      <c r="H13" s="575"/>
      <c r="I13" s="588">
        <v>11683</v>
      </c>
      <c r="J13" s="588">
        <v>59650</v>
      </c>
      <c r="K13" s="588">
        <v>40735</v>
      </c>
      <c r="L13" s="588">
        <v>59692</v>
      </c>
      <c r="M13" s="588">
        <v>50341</v>
      </c>
      <c r="N13" s="588">
        <v>9226</v>
      </c>
      <c r="O13" s="575"/>
      <c r="P13" s="575"/>
      <c r="Q13" s="575"/>
      <c r="R13" s="785"/>
    </row>
    <row r="14" spans="1:22" ht="18" customHeight="1" x14ac:dyDescent="0.25">
      <c r="A14" s="270"/>
      <c r="B14" s="324" t="s">
        <v>300</v>
      </c>
      <c r="C14" s="297">
        <f t="shared" si="0"/>
        <v>44924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88">
        <v>7789</v>
      </c>
      <c r="Q14" s="588">
        <v>30414</v>
      </c>
      <c r="R14" s="1115">
        <v>6721</v>
      </c>
      <c r="U14" s="16" t="s">
        <v>496</v>
      </c>
    </row>
    <row r="15" spans="1:22" ht="18" customHeight="1" x14ac:dyDescent="0.2">
      <c r="A15" s="270"/>
      <c r="B15" s="324" t="s">
        <v>122</v>
      </c>
      <c r="C15" s="297">
        <f t="shared" si="0"/>
        <v>393641</v>
      </c>
      <c r="D15" s="575"/>
      <c r="E15" s="575"/>
      <c r="F15" s="575"/>
      <c r="G15" s="575"/>
      <c r="H15" s="575"/>
      <c r="I15" s="588">
        <v>21157</v>
      </c>
      <c r="J15" s="1110">
        <v>90577</v>
      </c>
      <c r="K15" s="588">
        <v>81530</v>
      </c>
      <c r="L15" s="1119">
        <v>66986</v>
      </c>
      <c r="M15" s="588">
        <v>69212</v>
      </c>
      <c r="N15" s="588">
        <v>13848</v>
      </c>
      <c r="O15" s="1118">
        <v>50331</v>
      </c>
      <c r="P15" s="575"/>
      <c r="Q15" s="575"/>
      <c r="R15" s="786"/>
    </row>
    <row r="16" spans="1:22" ht="18" customHeight="1" x14ac:dyDescent="0.2">
      <c r="A16" s="270">
        <v>3</v>
      </c>
      <c r="B16" s="271" t="s">
        <v>143</v>
      </c>
      <c r="C16" s="282">
        <f t="shared" si="0"/>
        <v>76144</v>
      </c>
      <c r="D16" s="577">
        <f>SUM(D17:D20)</f>
        <v>27146</v>
      </c>
      <c r="E16" s="577">
        <f t="shared" ref="E16:R16" si="3">SUM(E17:E20)</f>
        <v>596</v>
      </c>
      <c r="F16" s="577">
        <f t="shared" si="3"/>
        <v>3304</v>
      </c>
      <c r="G16" s="577">
        <f t="shared" si="3"/>
        <v>1965</v>
      </c>
      <c r="H16" s="577">
        <f>SUM(H17:H20)</f>
        <v>437</v>
      </c>
      <c r="I16" s="577">
        <f t="shared" si="3"/>
        <v>2244</v>
      </c>
      <c r="J16" s="577">
        <f t="shared" si="3"/>
        <v>9880</v>
      </c>
      <c r="K16" s="577">
        <f t="shared" si="3"/>
        <v>11332</v>
      </c>
      <c r="L16" s="577">
        <f t="shared" si="3"/>
        <v>5323</v>
      </c>
      <c r="M16" s="577">
        <f t="shared" si="3"/>
        <v>5464</v>
      </c>
      <c r="N16" s="577">
        <f t="shared" si="3"/>
        <v>2322</v>
      </c>
      <c r="O16" s="577">
        <f t="shared" si="3"/>
        <v>0</v>
      </c>
      <c r="P16" s="577">
        <f t="shared" si="3"/>
        <v>1866</v>
      </c>
      <c r="Q16" s="577">
        <f t="shared" si="3"/>
        <v>3318</v>
      </c>
      <c r="R16" s="577">
        <f t="shared" si="3"/>
        <v>947</v>
      </c>
    </row>
    <row r="17" spans="1:19" ht="18" customHeight="1" x14ac:dyDescent="0.2">
      <c r="A17" s="270"/>
      <c r="B17" s="324" t="s">
        <v>135</v>
      </c>
      <c r="C17" s="170">
        <f t="shared" si="0"/>
        <v>33448</v>
      </c>
      <c r="D17" s="588">
        <v>27146</v>
      </c>
      <c r="E17" s="588">
        <v>596</v>
      </c>
      <c r="F17" s="588">
        <v>3304</v>
      </c>
      <c r="G17" s="588">
        <v>1965</v>
      </c>
      <c r="H17" s="588">
        <v>437</v>
      </c>
      <c r="I17" s="575"/>
      <c r="J17" s="575"/>
      <c r="K17" s="575"/>
      <c r="L17" s="575"/>
      <c r="M17" s="575"/>
      <c r="N17" s="575"/>
      <c r="O17" s="575"/>
      <c r="P17" s="575"/>
      <c r="Q17" s="575"/>
      <c r="R17" s="785"/>
    </row>
    <row r="18" spans="1:19" ht="18" customHeight="1" x14ac:dyDescent="0.2">
      <c r="A18" s="270"/>
      <c r="B18" s="281" t="s">
        <v>202</v>
      </c>
      <c r="C18" s="170">
        <f t="shared" si="0"/>
        <v>36417</v>
      </c>
      <c r="D18" s="575"/>
      <c r="E18" s="575"/>
      <c r="F18" s="575"/>
      <c r="G18" s="575"/>
      <c r="I18" s="588">
        <v>2244</v>
      </c>
      <c r="J18" s="588">
        <v>9809</v>
      </c>
      <c r="K18" s="588">
        <v>11332</v>
      </c>
      <c r="L18" s="588">
        <v>5313</v>
      </c>
      <c r="M18" s="588">
        <v>5397</v>
      </c>
      <c r="N18" s="588">
        <v>2322</v>
      </c>
      <c r="O18" s="575"/>
      <c r="P18" s="575"/>
      <c r="Q18" s="575"/>
      <c r="R18" s="785"/>
    </row>
    <row r="19" spans="1:19" ht="18" customHeight="1" x14ac:dyDescent="0.2">
      <c r="A19" s="270"/>
      <c r="B19" s="324" t="s">
        <v>300</v>
      </c>
      <c r="C19" s="170">
        <f t="shared" si="0"/>
        <v>6131</v>
      </c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88">
        <v>1866</v>
      </c>
      <c r="Q19" s="588">
        <v>3318</v>
      </c>
      <c r="R19" s="588">
        <v>947</v>
      </c>
    </row>
    <row r="20" spans="1:19" ht="18" customHeight="1" x14ac:dyDescent="0.2">
      <c r="A20" s="270"/>
      <c r="B20" s="328" t="s">
        <v>203</v>
      </c>
      <c r="C20" s="170">
        <f t="shared" si="0"/>
        <v>148</v>
      </c>
      <c r="D20" s="575"/>
      <c r="E20" s="575"/>
      <c r="F20" s="575"/>
      <c r="G20" s="575"/>
      <c r="H20" s="575"/>
      <c r="I20" s="575">
        <v>0</v>
      </c>
      <c r="J20" s="588">
        <v>71</v>
      </c>
      <c r="K20" s="588">
        <v>0</v>
      </c>
      <c r="L20" s="1120">
        <v>10</v>
      </c>
      <c r="M20" s="588">
        <v>67</v>
      </c>
      <c r="N20" s="794">
        <v>0</v>
      </c>
      <c r="O20" s="794">
        <v>0</v>
      </c>
      <c r="P20" s="575"/>
      <c r="Q20" s="575"/>
      <c r="R20" s="786"/>
    </row>
    <row r="21" spans="1:19" ht="18" customHeight="1" x14ac:dyDescent="0.2">
      <c r="A21" s="270">
        <v>4</v>
      </c>
      <c r="B21" s="271" t="s">
        <v>123</v>
      </c>
      <c r="C21" s="282">
        <f t="shared" si="0"/>
        <v>503548</v>
      </c>
      <c r="D21" s="577">
        <f>SUM(D22:D24)</f>
        <v>179843</v>
      </c>
      <c r="E21" s="577">
        <f t="shared" ref="E21:R21" si="4">SUM(E22:E24)</f>
        <v>11171</v>
      </c>
      <c r="F21" s="298">
        <f t="shared" si="4"/>
        <v>48532</v>
      </c>
      <c r="G21" s="577">
        <f t="shared" si="4"/>
        <v>23473</v>
      </c>
      <c r="H21" s="577">
        <f t="shared" si="4"/>
        <v>11693</v>
      </c>
      <c r="I21" s="577">
        <f t="shared" si="4"/>
        <v>13035</v>
      </c>
      <c r="J21" s="577">
        <f t="shared" si="4"/>
        <v>51921</v>
      </c>
      <c r="K21" s="577">
        <f t="shared" si="4"/>
        <v>50307</v>
      </c>
      <c r="L21" s="577">
        <f t="shared" si="4"/>
        <v>35513</v>
      </c>
      <c r="M21" s="577">
        <f t="shared" si="4"/>
        <v>27745</v>
      </c>
      <c r="N21" s="577">
        <f t="shared" si="4"/>
        <v>15243</v>
      </c>
      <c r="O21" s="577">
        <f t="shared" si="4"/>
        <v>0</v>
      </c>
      <c r="P21" s="577">
        <f t="shared" si="4"/>
        <v>11658</v>
      </c>
      <c r="Q21" s="577">
        <f t="shared" si="4"/>
        <v>17576</v>
      </c>
      <c r="R21" s="298">
        <f t="shared" si="4"/>
        <v>5838</v>
      </c>
    </row>
    <row r="22" spans="1:19" ht="18" customHeight="1" x14ac:dyDescent="0.2">
      <c r="A22" s="270"/>
      <c r="B22" s="324" t="s">
        <v>121</v>
      </c>
      <c r="C22" s="170">
        <f t="shared" si="0"/>
        <v>274712</v>
      </c>
      <c r="D22" s="588">
        <v>179843</v>
      </c>
      <c r="E22" s="1115">
        <v>11171</v>
      </c>
      <c r="F22" s="588">
        <v>48532</v>
      </c>
      <c r="G22" s="1115">
        <v>23473</v>
      </c>
      <c r="H22" s="1117">
        <v>11693</v>
      </c>
      <c r="I22" s="575"/>
      <c r="J22" s="575"/>
      <c r="K22" s="575"/>
      <c r="L22" s="575"/>
      <c r="M22" s="575"/>
      <c r="N22" s="575"/>
      <c r="O22" s="575"/>
      <c r="P22" s="575"/>
      <c r="Q22" s="575"/>
      <c r="R22" s="786"/>
    </row>
    <row r="23" spans="1:19" ht="18" customHeight="1" x14ac:dyDescent="0.2">
      <c r="A23" s="270"/>
      <c r="B23" s="281" t="s">
        <v>202</v>
      </c>
      <c r="C23" s="170">
        <f t="shared" si="0"/>
        <v>193764</v>
      </c>
      <c r="D23" s="575"/>
      <c r="E23" s="576"/>
      <c r="F23" s="575"/>
      <c r="G23" s="575"/>
      <c r="H23" s="575"/>
      <c r="I23" s="588">
        <v>13035</v>
      </c>
      <c r="J23" s="588">
        <v>51921</v>
      </c>
      <c r="K23" s="588">
        <v>50307</v>
      </c>
      <c r="L23" s="588">
        <v>35513</v>
      </c>
      <c r="M23" s="588">
        <v>27745</v>
      </c>
      <c r="N23" s="588">
        <v>15243</v>
      </c>
      <c r="O23" s="575"/>
      <c r="P23" s="575"/>
      <c r="Q23" s="575"/>
      <c r="R23" s="786"/>
      <c r="S23" s="593"/>
    </row>
    <row r="24" spans="1:19" ht="18" customHeight="1" x14ac:dyDescent="0.2">
      <c r="A24" s="270"/>
      <c r="B24" s="324" t="s">
        <v>300</v>
      </c>
      <c r="C24" s="170">
        <f t="shared" si="0"/>
        <v>35072</v>
      </c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1115">
        <v>11658</v>
      </c>
      <c r="Q24" s="588">
        <v>17576</v>
      </c>
      <c r="R24" s="1115">
        <v>5838</v>
      </c>
    </row>
    <row r="25" spans="1:19" ht="18" customHeight="1" x14ac:dyDescent="0.2">
      <c r="A25" s="270">
        <v>5</v>
      </c>
      <c r="B25" s="271" t="s">
        <v>124</v>
      </c>
      <c r="C25" s="283">
        <f t="shared" si="0"/>
        <v>43530</v>
      </c>
      <c r="D25" s="577">
        <f>SUM(D26:D29)</f>
        <v>8148</v>
      </c>
      <c r="E25" s="577">
        <f t="shared" ref="E25:R25" si="5">SUM(E26:E29)</f>
        <v>278</v>
      </c>
      <c r="F25" s="577">
        <f t="shared" si="5"/>
        <v>93</v>
      </c>
      <c r="G25" s="577">
        <f t="shared" si="5"/>
        <v>38</v>
      </c>
      <c r="H25" s="577">
        <f t="shared" si="5"/>
        <v>982</v>
      </c>
      <c r="I25" s="577">
        <f t="shared" si="5"/>
        <v>96</v>
      </c>
      <c r="J25" s="577">
        <f>SUM(J26:J29)</f>
        <v>1086</v>
      </c>
      <c r="K25" s="577">
        <f t="shared" si="5"/>
        <v>2952</v>
      </c>
      <c r="L25" s="577">
        <f t="shared" si="5"/>
        <v>901</v>
      </c>
      <c r="M25" s="577">
        <f t="shared" si="5"/>
        <v>3508</v>
      </c>
      <c r="N25" s="577">
        <f t="shared" si="5"/>
        <v>134</v>
      </c>
      <c r="O25" s="298">
        <f t="shared" si="5"/>
        <v>24724</v>
      </c>
      <c r="P25" s="577">
        <f t="shared" si="5"/>
        <v>0</v>
      </c>
      <c r="Q25" s="577">
        <f t="shared" si="5"/>
        <v>590</v>
      </c>
      <c r="R25" s="577">
        <f t="shared" si="5"/>
        <v>0</v>
      </c>
    </row>
    <row r="26" spans="1:19" ht="18" customHeight="1" x14ac:dyDescent="0.2">
      <c r="A26" s="272"/>
      <c r="B26" s="325" t="s">
        <v>135</v>
      </c>
      <c r="C26" s="170">
        <f t="shared" si="0"/>
        <v>9539</v>
      </c>
      <c r="D26" s="1109">
        <v>8148</v>
      </c>
      <c r="E26" s="1109">
        <v>278</v>
      </c>
      <c r="F26" s="1109">
        <v>93</v>
      </c>
      <c r="G26" s="1109">
        <v>38</v>
      </c>
      <c r="H26" s="1109">
        <v>982</v>
      </c>
      <c r="I26" s="578"/>
      <c r="J26" s="578"/>
      <c r="K26" s="578"/>
      <c r="L26" s="578"/>
      <c r="M26" s="578"/>
      <c r="N26" s="578"/>
      <c r="O26" s="578"/>
      <c r="P26" s="578"/>
      <c r="Q26" s="578"/>
      <c r="R26" s="788"/>
    </row>
    <row r="27" spans="1:19" ht="18" customHeight="1" x14ac:dyDescent="0.2">
      <c r="A27" s="273"/>
      <c r="B27" s="568" t="s">
        <v>202</v>
      </c>
      <c r="C27" s="816">
        <f t="shared" si="0"/>
        <v>8178</v>
      </c>
      <c r="D27" s="579"/>
      <c r="E27" s="579"/>
      <c r="F27" s="579"/>
      <c r="G27" s="579"/>
      <c r="H27" s="579"/>
      <c r="I27" s="1104">
        <v>96</v>
      </c>
      <c r="J27" s="1104">
        <v>762</v>
      </c>
      <c r="K27" s="1104">
        <v>2952</v>
      </c>
      <c r="L27" s="1104">
        <v>901</v>
      </c>
      <c r="M27" s="1104">
        <v>3466</v>
      </c>
      <c r="N27" s="1104">
        <v>1</v>
      </c>
      <c r="O27" s="579"/>
      <c r="P27" s="579"/>
      <c r="Q27" s="579"/>
      <c r="R27" s="789"/>
    </row>
    <row r="28" spans="1:19" ht="18" customHeight="1" x14ac:dyDescent="0.2">
      <c r="A28" s="274"/>
      <c r="B28" s="327" t="s">
        <v>300</v>
      </c>
      <c r="C28" s="815">
        <f t="shared" si="0"/>
        <v>590</v>
      </c>
      <c r="D28" s="580"/>
      <c r="E28" s="580"/>
      <c r="F28" s="580"/>
      <c r="G28" s="580"/>
      <c r="H28" s="580"/>
      <c r="I28" s="580"/>
      <c r="J28" s="580"/>
      <c r="K28" s="580"/>
      <c r="L28" s="996"/>
      <c r="M28" s="580"/>
      <c r="N28" s="580"/>
      <c r="O28" s="580"/>
      <c r="P28" s="580">
        <v>0</v>
      </c>
      <c r="Q28" s="1106">
        <v>590</v>
      </c>
      <c r="R28" s="580">
        <v>0</v>
      </c>
    </row>
    <row r="29" spans="1:19" ht="18" customHeight="1" x14ac:dyDescent="0.2">
      <c r="A29" s="274"/>
      <c r="B29" s="327" t="s">
        <v>125</v>
      </c>
      <c r="C29" s="170">
        <f t="shared" si="0"/>
        <v>25223</v>
      </c>
      <c r="D29" s="580"/>
      <c r="E29" s="580"/>
      <c r="F29" s="580"/>
      <c r="G29" s="580"/>
      <c r="H29" s="580"/>
      <c r="I29" s="580">
        <v>0</v>
      </c>
      <c r="J29" s="1106">
        <v>324</v>
      </c>
      <c r="K29" s="580">
        <v>0</v>
      </c>
      <c r="L29" s="1120" t="s">
        <v>623</v>
      </c>
      <c r="M29" s="1106">
        <v>42</v>
      </c>
      <c r="N29" s="1106">
        <v>133</v>
      </c>
      <c r="O29" s="1106">
        <v>24724</v>
      </c>
      <c r="P29" s="580"/>
      <c r="Q29" s="580"/>
      <c r="R29" s="790"/>
    </row>
    <row r="30" spans="1:19" ht="18" customHeight="1" x14ac:dyDescent="0.2">
      <c r="A30" s="270">
        <v>6</v>
      </c>
      <c r="B30" s="271" t="s">
        <v>141</v>
      </c>
      <c r="C30" s="283">
        <f>SUM(D30:R30)</f>
        <v>31870</v>
      </c>
      <c r="D30" s="577">
        <f>SUM(D31:D34)</f>
        <v>1958</v>
      </c>
      <c r="E30" s="577">
        <f t="shared" ref="E30:R30" si="6">SUM(E31:E34)</f>
        <v>40</v>
      </c>
      <c r="F30" s="577">
        <f t="shared" si="6"/>
        <v>99</v>
      </c>
      <c r="G30" s="577">
        <f t="shared" si="6"/>
        <v>196</v>
      </c>
      <c r="H30" s="577">
        <f t="shared" si="6"/>
        <v>33</v>
      </c>
      <c r="I30" s="577">
        <f t="shared" si="6"/>
        <v>574</v>
      </c>
      <c r="J30" s="577">
        <f t="shared" si="6"/>
        <v>1617</v>
      </c>
      <c r="K30" s="577">
        <f t="shared" si="6"/>
        <v>3009</v>
      </c>
      <c r="L30" s="577">
        <f t="shared" si="6"/>
        <v>136</v>
      </c>
      <c r="M30" s="577">
        <f t="shared" si="6"/>
        <v>3260</v>
      </c>
      <c r="N30" s="577">
        <f t="shared" si="6"/>
        <v>389</v>
      </c>
      <c r="O30" s="577">
        <f t="shared" si="6"/>
        <v>18264</v>
      </c>
      <c r="P30" s="577">
        <f t="shared" si="6"/>
        <v>867</v>
      </c>
      <c r="Q30" s="577">
        <f t="shared" si="6"/>
        <v>1071</v>
      </c>
      <c r="R30" s="577">
        <f t="shared" si="6"/>
        <v>357</v>
      </c>
    </row>
    <row r="31" spans="1:19" ht="18" customHeight="1" x14ac:dyDescent="0.2">
      <c r="A31" s="270"/>
      <c r="B31" s="324" t="s">
        <v>135</v>
      </c>
      <c r="C31" s="170">
        <f t="shared" ref="C31:C45" si="7">SUM(D31:R31)</f>
        <v>2326</v>
      </c>
      <c r="D31" s="588">
        <v>1958</v>
      </c>
      <c r="E31" s="588">
        <v>40</v>
      </c>
      <c r="F31" s="588">
        <v>99</v>
      </c>
      <c r="G31" s="588">
        <v>196</v>
      </c>
      <c r="H31" s="588">
        <v>33</v>
      </c>
      <c r="I31" s="575"/>
      <c r="J31" s="575"/>
      <c r="K31" s="575"/>
      <c r="L31" s="575"/>
      <c r="M31" s="575"/>
      <c r="N31" s="575"/>
      <c r="O31" s="575"/>
      <c r="P31" s="575"/>
      <c r="Q31" s="575"/>
      <c r="R31" s="786"/>
    </row>
    <row r="32" spans="1:19" ht="18" customHeight="1" x14ac:dyDescent="0.2">
      <c r="A32" s="270"/>
      <c r="B32" s="281" t="s">
        <v>202</v>
      </c>
      <c r="C32" s="170">
        <f t="shared" si="7"/>
        <v>7086</v>
      </c>
      <c r="D32" s="588"/>
      <c r="E32" s="995"/>
      <c r="F32" s="995"/>
      <c r="G32" s="995"/>
      <c r="H32" s="575"/>
      <c r="I32" s="588">
        <v>443</v>
      </c>
      <c r="J32" s="588">
        <v>1339</v>
      </c>
      <c r="K32" s="588">
        <v>2420</v>
      </c>
      <c r="L32" s="588">
        <v>136</v>
      </c>
      <c r="M32" s="588">
        <v>2374</v>
      </c>
      <c r="N32" s="588">
        <v>374</v>
      </c>
      <c r="O32" s="575"/>
      <c r="P32" s="575"/>
      <c r="Q32" s="575"/>
      <c r="R32" s="786"/>
    </row>
    <row r="33" spans="1:19" ht="18" customHeight="1" x14ac:dyDescent="0.2">
      <c r="A33" s="270"/>
      <c r="B33" s="324" t="s">
        <v>300</v>
      </c>
      <c r="C33" s="170">
        <f t="shared" si="7"/>
        <v>2295</v>
      </c>
      <c r="D33" s="588"/>
      <c r="E33" s="575"/>
      <c r="F33" s="575"/>
      <c r="G33" s="575"/>
      <c r="H33" s="575"/>
      <c r="I33" s="575"/>
      <c r="J33" s="575"/>
      <c r="K33" s="803"/>
      <c r="L33" s="575"/>
      <c r="M33" s="575"/>
      <c r="N33" s="575"/>
      <c r="O33" s="575"/>
      <c r="P33" s="588">
        <v>867</v>
      </c>
      <c r="Q33" s="588">
        <v>1071</v>
      </c>
      <c r="R33" s="588">
        <v>357</v>
      </c>
    </row>
    <row r="34" spans="1:19" ht="18" customHeight="1" x14ac:dyDescent="0.2">
      <c r="A34" s="270"/>
      <c r="B34" s="324" t="s">
        <v>125</v>
      </c>
      <c r="C34" s="170">
        <f t="shared" si="7"/>
        <v>20163</v>
      </c>
      <c r="D34" s="588"/>
      <c r="E34" s="575"/>
      <c r="F34" s="575"/>
      <c r="G34" s="575"/>
      <c r="H34" s="575"/>
      <c r="I34" s="588">
        <v>131</v>
      </c>
      <c r="J34" s="588">
        <v>278</v>
      </c>
      <c r="K34" s="588">
        <v>589</v>
      </c>
      <c r="L34" s="588">
        <v>0</v>
      </c>
      <c r="M34" s="588">
        <v>886</v>
      </c>
      <c r="N34" s="588">
        <v>15</v>
      </c>
      <c r="O34" s="588">
        <v>18264</v>
      </c>
      <c r="P34" s="575"/>
      <c r="Q34" s="588"/>
      <c r="R34" s="786"/>
    </row>
    <row r="35" spans="1:19" s="285" customFormat="1" ht="18" customHeight="1" x14ac:dyDescent="0.25">
      <c r="A35" s="284">
        <v>7</v>
      </c>
      <c r="B35" s="271" t="s">
        <v>142</v>
      </c>
      <c r="C35" s="283">
        <f>SUM(D35:R35)</f>
        <v>46</v>
      </c>
      <c r="D35" s="591">
        <v>14</v>
      </c>
      <c r="E35" s="577">
        <v>0</v>
      </c>
      <c r="F35" s="577">
        <v>0</v>
      </c>
      <c r="G35" s="577">
        <v>0</v>
      </c>
      <c r="H35" s="577">
        <v>0</v>
      </c>
      <c r="I35" s="285">
        <v>6</v>
      </c>
      <c r="J35" s="577">
        <v>3</v>
      </c>
      <c r="K35" s="591">
        <v>11</v>
      </c>
      <c r="L35" s="577">
        <v>0</v>
      </c>
      <c r="M35" s="577">
        <v>2</v>
      </c>
      <c r="N35" s="591">
        <v>3</v>
      </c>
      <c r="O35" s="577"/>
      <c r="P35" s="577">
        <v>2</v>
      </c>
      <c r="Q35" s="591">
        <v>0</v>
      </c>
      <c r="R35" s="787">
        <v>5</v>
      </c>
      <c r="S35" s="391"/>
    </row>
    <row r="36" spans="1:19" s="162" customFormat="1" ht="18" customHeight="1" x14ac:dyDescent="0.25">
      <c r="A36" s="284">
        <v>8</v>
      </c>
      <c r="B36" s="271" t="s">
        <v>126</v>
      </c>
      <c r="C36" s="283">
        <f t="shared" si="7"/>
        <v>1466285</v>
      </c>
      <c r="D36" s="1105">
        <v>851100</v>
      </c>
      <c r="E36" s="1105">
        <f>4172+1340</f>
        <v>5512</v>
      </c>
      <c r="F36" s="1105">
        <v>33490</v>
      </c>
      <c r="G36" s="1105">
        <v>20959</v>
      </c>
      <c r="H36" s="1105">
        <v>173</v>
      </c>
      <c r="I36" s="591">
        <v>20962</v>
      </c>
      <c r="J36" s="1111">
        <v>228592</v>
      </c>
      <c r="K36" s="1105">
        <v>126435</v>
      </c>
      <c r="L36" s="1105">
        <v>83641</v>
      </c>
      <c r="M36" s="1105">
        <v>59035</v>
      </c>
      <c r="N36" s="1105">
        <v>23072</v>
      </c>
      <c r="O36" s="795">
        <v>0</v>
      </c>
      <c r="P36" s="591">
        <v>9442</v>
      </c>
      <c r="Q36" s="1105">
        <v>3318</v>
      </c>
      <c r="R36" s="1105">
        <v>554</v>
      </c>
      <c r="S36" s="392"/>
    </row>
    <row r="37" spans="1:19" ht="18" customHeight="1" x14ac:dyDescent="0.25">
      <c r="A37" s="270">
        <v>9</v>
      </c>
      <c r="B37" s="324" t="s">
        <v>127</v>
      </c>
      <c r="C37" s="170">
        <f t="shared" si="7"/>
        <v>119397</v>
      </c>
      <c r="D37" s="1108">
        <v>40035</v>
      </c>
      <c r="E37" s="588">
        <v>500</v>
      </c>
      <c r="F37" s="588">
        <v>2143</v>
      </c>
      <c r="G37" s="588">
        <v>1337</v>
      </c>
      <c r="H37" s="575"/>
      <c r="I37" s="588">
        <v>4289</v>
      </c>
      <c r="J37" s="1111">
        <v>23116</v>
      </c>
      <c r="K37" s="588">
        <v>16916</v>
      </c>
      <c r="L37" s="588">
        <v>19135</v>
      </c>
      <c r="M37" s="588">
        <v>7479</v>
      </c>
      <c r="N37" s="588">
        <v>578</v>
      </c>
      <c r="O37" s="575"/>
      <c r="P37" s="588">
        <v>2134</v>
      </c>
      <c r="Q37" s="588">
        <v>1630</v>
      </c>
      <c r="R37" s="588">
        <v>105</v>
      </c>
    </row>
    <row r="38" spans="1:19" ht="18" customHeight="1" x14ac:dyDescent="0.25">
      <c r="A38" s="242">
        <v>10</v>
      </c>
      <c r="B38" s="324" t="s">
        <v>128</v>
      </c>
      <c r="C38" s="170">
        <f t="shared" si="7"/>
        <v>99035</v>
      </c>
      <c r="D38" s="1108">
        <f>15035+28488</f>
        <v>43523</v>
      </c>
      <c r="E38" s="588">
        <v>603</v>
      </c>
      <c r="F38" s="588">
        <v>1269</v>
      </c>
      <c r="G38" s="588">
        <v>1217</v>
      </c>
      <c r="H38" s="575"/>
      <c r="I38" s="588">
        <v>2352</v>
      </c>
      <c r="J38" s="1111">
        <v>14425</v>
      </c>
      <c r="K38" s="588">
        <v>9775</v>
      </c>
      <c r="L38" s="588">
        <v>12056</v>
      </c>
      <c r="M38" s="588">
        <v>6817</v>
      </c>
      <c r="N38" s="588">
        <v>1387</v>
      </c>
      <c r="O38" s="575"/>
      <c r="P38" s="588">
        <v>2269</v>
      </c>
      <c r="Q38" s="588">
        <v>2799</v>
      </c>
      <c r="R38" s="1115">
        <v>543</v>
      </c>
    </row>
    <row r="39" spans="1:19" ht="18" customHeight="1" x14ac:dyDescent="0.25">
      <c r="A39" s="242">
        <v>11</v>
      </c>
      <c r="B39" s="324" t="s">
        <v>129</v>
      </c>
      <c r="C39" s="170">
        <f t="shared" si="7"/>
        <v>20015</v>
      </c>
      <c r="D39" s="1108">
        <v>4290</v>
      </c>
      <c r="E39" s="588">
        <v>197</v>
      </c>
      <c r="F39" s="588">
        <v>927</v>
      </c>
      <c r="G39" s="1112">
        <v>831</v>
      </c>
      <c r="H39" s="575"/>
      <c r="I39" s="588">
        <v>347</v>
      </c>
      <c r="J39" s="1111">
        <v>7054</v>
      </c>
      <c r="K39" s="588">
        <v>1985</v>
      </c>
      <c r="L39" s="588">
        <v>3163</v>
      </c>
      <c r="M39" s="588">
        <v>1023</v>
      </c>
      <c r="N39" s="588">
        <v>60</v>
      </c>
      <c r="O39" s="575"/>
      <c r="P39" s="588">
        <v>118</v>
      </c>
      <c r="Q39" s="588">
        <v>20</v>
      </c>
      <c r="R39" s="588">
        <v>0</v>
      </c>
    </row>
    <row r="40" spans="1:19" ht="18" customHeight="1" x14ac:dyDescent="0.25">
      <c r="A40" s="242">
        <v>12</v>
      </c>
      <c r="B40" s="324" t="s">
        <v>130</v>
      </c>
      <c r="C40" s="170">
        <f t="shared" si="7"/>
        <v>36228</v>
      </c>
      <c r="D40" s="588">
        <v>19496</v>
      </c>
      <c r="E40" s="588">
        <v>0</v>
      </c>
      <c r="F40" s="588">
        <v>0</v>
      </c>
      <c r="G40" s="588">
        <f>43+326</f>
        <v>369</v>
      </c>
      <c r="H40" s="575"/>
      <c r="I40" s="588">
        <v>592</v>
      </c>
      <c r="J40" s="1111">
        <v>6957</v>
      </c>
      <c r="K40" s="588">
        <v>4063</v>
      </c>
      <c r="L40" s="588">
        <v>2033</v>
      </c>
      <c r="M40" s="588">
        <v>1439</v>
      </c>
      <c r="N40" s="588">
        <v>0</v>
      </c>
      <c r="O40" s="575"/>
      <c r="P40" s="588">
        <v>263</v>
      </c>
      <c r="Q40" s="588">
        <v>1016</v>
      </c>
      <c r="R40" s="588">
        <v>0</v>
      </c>
    </row>
    <row r="41" spans="1:19" ht="18" customHeight="1" x14ac:dyDescent="0.2">
      <c r="A41" s="242">
        <v>13</v>
      </c>
      <c r="B41" s="324" t="s">
        <v>301</v>
      </c>
      <c r="C41" s="170">
        <f t="shared" si="7"/>
        <v>231</v>
      </c>
      <c r="D41" s="588">
        <v>224</v>
      </c>
      <c r="E41" s="588">
        <v>0</v>
      </c>
      <c r="F41" s="588">
        <v>0</v>
      </c>
      <c r="G41" s="588">
        <v>0</v>
      </c>
      <c r="H41" s="575"/>
      <c r="I41" s="588">
        <v>0</v>
      </c>
      <c r="J41" s="1112">
        <v>7</v>
      </c>
      <c r="K41" s="588">
        <v>0</v>
      </c>
      <c r="L41" s="588">
        <v>0</v>
      </c>
      <c r="M41" s="995">
        <v>0</v>
      </c>
      <c r="N41" s="588"/>
      <c r="O41" s="575"/>
      <c r="P41" s="588">
        <v>0</v>
      </c>
      <c r="Q41" s="588">
        <v>0</v>
      </c>
      <c r="R41" s="588">
        <v>0</v>
      </c>
    </row>
    <row r="42" spans="1:19" ht="18" customHeight="1" x14ac:dyDescent="0.2">
      <c r="A42" s="242">
        <v>14</v>
      </c>
      <c r="B42" s="281" t="s">
        <v>131</v>
      </c>
      <c r="C42" s="170">
        <f t="shared" si="7"/>
        <v>11273</v>
      </c>
      <c r="D42" s="588">
        <v>9389</v>
      </c>
      <c r="E42" s="588">
        <v>0</v>
      </c>
      <c r="F42" s="588">
        <v>0</v>
      </c>
      <c r="G42" s="588">
        <v>0</v>
      </c>
      <c r="H42" s="575"/>
      <c r="I42" s="588">
        <v>0</v>
      </c>
      <c r="J42" s="1112">
        <v>916</v>
      </c>
      <c r="K42" s="588">
        <v>968</v>
      </c>
      <c r="L42" s="588">
        <v>0</v>
      </c>
      <c r="M42" s="995">
        <v>0</v>
      </c>
      <c r="N42" s="588"/>
      <c r="O42" s="575"/>
      <c r="P42" s="588">
        <v>0</v>
      </c>
      <c r="Q42" s="588">
        <v>0</v>
      </c>
      <c r="R42" s="588">
        <v>0</v>
      </c>
    </row>
    <row r="43" spans="1:19" ht="18" customHeight="1" x14ac:dyDescent="0.2">
      <c r="A43" s="242">
        <v>15</v>
      </c>
      <c r="B43" s="569" t="s">
        <v>215</v>
      </c>
      <c r="C43" s="170">
        <f t="shared" si="7"/>
        <v>2347</v>
      </c>
      <c r="D43" s="588">
        <v>2347</v>
      </c>
      <c r="E43" s="588"/>
      <c r="F43" s="588"/>
      <c r="G43" s="588"/>
      <c r="H43" s="575"/>
      <c r="I43" s="588"/>
      <c r="J43" s="1112"/>
      <c r="K43" s="588"/>
      <c r="L43" s="588"/>
      <c r="M43" s="995"/>
      <c r="N43" s="588"/>
      <c r="O43" s="575"/>
      <c r="P43" s="588"/>
      <c r="Q43" s="588"/>
      <c r="R43" s="588"/>
    </row>
    <row r="44" spans="1:19" ht="18" customHeight="1" x14ac:dyDescent="0.25">
      <c r="A44" s="242">
        <v>16</v>
      </c>
      <c r="B44" s="324" t="s">
        <v>132</v>
      </c>
      <c r="C44" s="170">
        <f t="shared" si="7"/>
        <v>7297</v>
      </c>
      <c r="D44" s="588">
        <v>4571</v>
      </c>
      <c r="E44" s="588">
        <v>0</v>
      </c>
      <c r="F44" s="588">
        <v>0</v>
      </c>
      <c r="G44" s="588">
        <v>0</v>
      </c>
      <c r="H44" s="575"/>
      <c r="I44" s="588">
        <v>126</v>
      </c>
      <c r="J44" s="1113">
        <v>1362</v>
      </c>
      <c r="K44" s="588">
        <v>710</v>
      </c>
      <c r="L44" s="588">
        <v>243</v>
      </c>
      <c r="M44" s="995"/>
      <c r="N44" s="588">
        <v>120</v>
      </c>
      <c r="O44" s="575"/>
      <c r="P44" s="588">
        <v>21</v>
      </c>
      <c r="Q44" s="588">
        <v>119</v>
      </c>
      <c r="R44" s="588">
        <v>25</v>
      </c>
    </row>
    <row r="45" spans="1:19" ht="18" customHeight="1" x14ac:dyDescent="0.25">
      <c r="A45" s="242">
        <v>17</v>
      </c>
      <c r="B45" s="324" t="s">
        <v>133</v>
      </c>
      <c r="C45" s="170">
        <f t="shared" si="7"/>
        <v>20414</v>
      </c>
      <c r="D45" s="588">
        <v>14005</v>
      </c>
      <c r="E45" s="588">
        <v>276</v>
      </c>
      <c r="F45" s="588">
        <v>58</v>
      </c>
      <c r="G45" s="588">
        <v>19</v>
      </c>
      <c r="H45" s="575"/>
      <c r="I45" s="588">
        <v>2751</v>
      </c>
      <c r="J45" s="1111">
        <v>86</v>
      </c>
      <c r="K45" s="588">
        <v>364</v>
      </c>
      <c r="L45" s="588">
        <v>1749</v>
      </c>
      <c r="M45" s="995"/>
      <c r="N45" s="588">
        <v>201</v>
      </c>
      <c r="O45" s="588">
        <v>7</v>
      </c>
      <c r="P45" s="588">
        <v>248</v>
      </c>
      <c r="Q45" s="588">
        <v>384</v>
      </c>
      <c r="R45" s="588">
        <v>266</v>
      </c>
    </row>
    <row r="46" spans="1:19" s="287" customFormat="1" ht="18" customHeight="1" x14ac:dyDescent="0.2">
      <c r="A46" s="286">
        <v>18</v>
      </c>
      <c r="B46" s="487" t="s">
        <v>207</v>
      </c>
      <c r="C46" s="732"/>
      <c r="D46" s="581">
        <f>D47</f>
        <v>399.65111111111111</v>
      </c>
      <c r="E46" s="581">
        <f>E47</f>
        <v>177.31746031746033</v>
      </c>
      <c r="F46" s="581">
        <f>F47</f>
        <v>431.39555555555557</v>
      </c>
      <c r="G46" s="581">
        <f>G47</f>
        <v>260.81111111111113</v>
      </c>
      <c r="H46" s="581">
        <f>H47</f>
        <v>216.53703703703704</v>
      </c>
      <c r="I46" s="581">
        <f t="shared" ref="I46:N46" si="8">I48</f>
        <v>206.9047619047619</v>
      </c>
      <c r="J46" s="581">
        <f t="shared" si="8"/>
        <v>480.75</v>
      </c>
      <c r="K46" s="581">
        <f t="shared" si="8"/>
        <v>558.9666666666667</v>
      </c>
      <c r="L46" s="581">
        <f t="shared" si="8"/>
        <v>358.71717171717171</v>
      </c>
      <c r="M46" s="581">
        <f t="shared" si="8"/>
        <v>342.53086419753089</v>
      </c>
      <c r="N46" s="581">
        <f t="shared" si="8"/>
        <v>338.73333333333335</v>
      </c>
      <c r="O46" s="582">
        <f>O47+O48+O49</f>
        <v>0</v>
      </c>
      <c r="P46" s="581">
        <f>P49</f>
        <v>259.06666666666666</v>
      </c>
      <c r="Q46" s="581">
        <f>Q49</f>
        <v>390.57777777777778</v>
      </c>
      <c r="R46" s="581">
        <f>R49</f>
        <v>216.22222222222223</v>
      </c>
      <c r="S46" s="393"/>
    </row>
    <row r="47" spans="1:19" ht="18" customHeight="1" x14ac:dyDescent="0.2">
      <c r="A47" s="242"/>
      <c r="B47" s="324" t="s">
        <v>135</v>
      </c>
      <c r="C47" s="1315">
        <f>(C22*100)/(C6*182)</f>
        <v>176.53878285457233</v>
      </c>
      <c r="D47" s="959">
        <f>(D22*100)/(D6*90)</f>
        <v>399.65111111111111</v>
      </c>
      <c r="E47" s="959">
        <f>(E22*100)/(E6*90)</f>
        <v>177.31746031746033</v>
      </c>
      <c r="F47" s="959">
        <f>(F22*100)/(F6*90)</f>
        <v>431.39555555555557</v>
      </c>
      <c r="G47" s="959">
        <f>(G22*100)/(G6*90)</f>
        <v>260.81111111111113</v>
      </c>
      <c r="H47" s="959">
        <f>(H22*100)/(H6*90)</f>
        <v>216.53703703703704</v>
      </c>
      <c r="I47" s="583"/>
      <c r="J47" s="583"/>
      <c r="K47" s="583"/>
      <c r="L47" s="583"/>
      <c r="M47" s="575"/>
      <c r="N47" s="575"/>
      <c r="O47" s="583"/>
      <c r="P47" s="583"/>
      <c r="Q47" s="583"/>
      <c r="R47" s="786"/>
    </row>
    <row r="48" spans="1:19" ht="18" customHeight="1" x14ac:dyDescent="0.2">
      <c r="A48" s="242"/>
      <c r="B48" s="281" t="s">
        <v>202</v>
      </c>
      <c r="C48" s="1315">
        <f>(C23*100)/(C7*182)</f>
        <v>197.15506715506714</v>
      </c>
      <c r="D48" s="583"/>
      <c r="E48" s="583"/>
      <c r="F48" s="583"/>
      <c r="G48" s="584"/>
      <c r="H48" s="583"/>
      <c r="I48" s="959">
        <f t="shared" ref="I48:N48" si="9">(I23*100)/(I7*90)</f>
        <v>206.9047619047619</v>
      </c>
      <c r="J48" s="959">
        <f t="shared" si="9"/>
        <v>480.75</v>
      </c>
      <c r="K48" s="959">
        <f t="shared" si="9"/>
        <v>558.9666666666667</v>
      </c>
      <c r="L48" s="959">
        <f t="shared" si="9"/>
        <v>358.71717171717171</v>
      </c>
      <c r="M48" s="959">
        <f t="shared" si="9"/>
        <v>342.53086419753089</v>
      </c>
      <c r="N48" s="959">
        <f t="shared" si="9"/>
        <v>338.73333333333335</v>
      </c>
      <c r="O48" s="808"/>
      <c r="P48" s="808"/>
      <c r="Q48" s="808"/>
      <c r="R48" s="803"/>
    </row>
    <row r="49" spans="1:19" ht="18" customHeight="1" x14ac:dyDescent="0.2">
      <c r="A49" s="242"/>
      <c r="B49" s="324" t="s">
        <v>134</v>
      </c>
      <c r="C49" s="1315">
        <f>(C24*100)/(C8*182)</f>
        <v>148.23330515638207</v>
      </c>
      <c r="D49" s="583"/>
      <c r="E49" s="583"/>
      <c r="F49" s="583"/>
      <c r="G49" s="583"/>
      <c r="H49" s="583"/>
      <c r="I49" s="583"/>
      <c r="J49" s="808"/>
      <c r="K49" s="808"/>
      <c r="L49" s="808"/>
      <c r="M49" s="803"/>
      <c r="N49" s="803"/>
      <c r="O49" s="808"/>
      <c r="P49" s="959">
        <f>(P24*100)/(P8*90)</f>
        <v>259.06666666666666</v>
      </c>
      <c r="Q49" s="959">
        <f>(Q24*100)/(Q8*90)</f>
        <v>390.57777777777778</v>
      </c>
      <c r="R49" s="959">
        <f>(R24*100)/(R8*90)</f>
        <v>216.22222222222223</v>
      </c>
    </row>
    <row r="50" spans="1:19" s="287" customFormat="1" ht="18" customHeight="1" x14ac:dyDescent="0.2">
      <c r="A50" s="286">
        <v>19</v>
      </c>
      <c r="B50" s="288" t="s">
        <v>145</v>
      </c>
      <c r="C50" s="806"/>
      <c r="D50" s="581">
        <f>D51</f>
        <v>6.6250276283798719</v>
      </c>
      <c r="E50" s="581">
        <f>E51</f>
        <v>18.743288590604028</v>
      </c>
      <c r="F50" s="581">
        <f>F51</f>
        <v>14.688861985472155</v>
      </c>
      <c r="G50" s="581">
        <f>G51</f>
        <v>11.945547073791349</v>
      </c>
      <c r="H50" s="581">
        <f>H51</f>
        <v>26.757437070938217</v>
      </c>
      <c r="I50" s="581">
        <f t="shared" ref="I50:N50" si="10">I52</f>
        <v>5.8088235294117645</v>
      </c>
      <c r="J50" s="581">
        <f t="shared" si="10"/>
        <v>5.2932001223366294</v>
      </c>
      <c r="K50" s="581">
        <f t="shared" si="10"/>
        <v>4.4393752206141901</v>
      </c>
      <c r="L50" s="581">
        <f t="shared" si="10"/>
        <v>6.6841709015622062</v>
      </c>
      <c r="M50" s="581">
        <f t="shared" si="10"/>
        <v>5.1408189735037988</v>
      </c>
      <c r="N50" s="581">
        <f t="shared" si="10"/>
        <v>6.5645994832041348</v>
      </c>
      <c r="O50" s="582">
        <f>O51+O52+O53</f>
        <v>0</v>
      </c>
      <c r="P50" s="581">
        <f>P53</f>
        <v>6.247588424437299</v>
      </c>
      <c r="Q50" s="581">
        <f>Q53</f>
        <v>5.2971669680530438</v>
      </c>
      <c r="R50" s="581">
        <f>R53</f>
        <v>6.1647307286166839</v>
      </c>
      <c r="S50" s="393"/>
    </row>
    <row r="51" spans="1:19" ht="18" customHeight="1" x14ac:dyDescent="0.2">
      <c r="A51" s="270"/>
      <c r="B51" s="324" t="s">
        <v>135</v>
      </c>
      <c r="C51" s="807">
        <f t="shared" ref="C51:H51" si="11">C22/C17</f>
        <v>8.2131069122219564</v>
      </c>
      <c r="D51" s="585">
        <f t="shared" si="11"/>
        <v>6.6250276283798719</v>
      </c>
      <c r="E51" s="585">
        <f>E22/E17</f>
        <v>18.743288590604028</v>
      </c>
      <c r="F51" s="585">
        <f t="shared" si="11"/>
        <v>14.688861985472155</v>
      </c>
      <c r="G51" s="585">
        <f t="shared" si="11"/>
        <v>11.945547073791349</v>
      </c>
      <c r="H51" s="585">
        <f t="shared" si="11"/>
        <v>26.757437070938217</v>
      </c>
      <c r="I51" s="583"/>
      <c r="J51" s="583"/>
      <c r="K51" s="583"/>
      <c r="L51" s="583"/>
      <c r="M51" s="575"/>
      <c r="N51" s="575"/>
      <c r="O51" s="583"/>
      <c r="P51" s="585"/>
      <c r="Q51" s="585"/>
      <c r="R51" s="791"/>
    </row>
    <row r="52" spans="1:19" ht="18" customHeight="1" x14ac:dyDescent="0.2">
      <c r="A52" s="270"/>
      <c r="B52" s="281" t="s">
        <v>202</v>
      </c>
      <c r="C52" s="807">
        <f>C23/C18</f>
        <v>5.3207018700057667</v>
      </c>
      <c r="D52" s="583"/>
      <c r="E52" s="583"/>
      <c r="F52" s="583"/>
      <c r="G52" s="583"/>
      <c r="H52" s="583"/>
      <c r="I52" s="585">
        <f t="shared" ref="I52:N52" si="12">I23/I18</f>
        <v>5.8088235294117645</v>
      </c>
      <c r="J52" s="585">
        <f t="shared" si="12"/>
        <v>5.2932001223366294</v>
      </c>
      <c r="K52" s="585">
        <f t="shared" si="12"/>
        <v>4.4393752206141901</v>
      </c>
      <c r="L52" s="585">
        <f t="shared" si="12"/>
        <v>6.6841709015622062</v>
      </c>
      <c r="M52" s="585">
        <f t="shared" si="12"/>
        <v>5.1408189735037988</v>
      </c>
      <c r="N52" s="585">
        <f t="shared" si="12"/>
        <v>6.5645994832041348</v>
      </c>
      <c r="O52" s="583"/>
      <c r="P52" s="585"/>
      <c r="Q52" s="585"/>
      <c r="R52" s="791"/>
    </row>
    <row r="53" spans="1:19" ht="18" customHeight="1" x14ac:dyDescent="0.2">
      <c r="A53" s="273"/>
      <c r="B53" s="326" t="s">
        <v>134</v>
      </c>
      <c r="C53" s="809">
        <f>C24/C19</f>
        <v>5.7204371228184634</v>
      </c>
      <c r="D53" s="586"/>
      <c r="E53" s="586"/>
      <c r="F53" s="586"/>
      <c r="G53" s="586"/>
      <c r="H53" s="586"/>
      <c r="I53" s="586"/>
      <c r="J53" s="586"/>
      <c r="K53" s="586"/>
      <c r="L53" s="586"/>
      <c r="M53" s="579"/>
      <c r="N53" s="579"/>
      <c r="O53" s="586"/>
      <c r="P53" s="587">
        <f>P24/P19</f>
        <v>6.247588424437299</v>
      </c>
      <c r="Q53" s="587">
        <f>Q24/Q19</f>
        <v>5.2971669680530438</v>
      </c>
      <c r="R53" s="792">
        <f>R24/R19</f>
        <v>6.1647307286166839</v>
      </c>
    </row>
    <row r="54" spans="1:19" ht="21.95" customHeight="1" x14ac:dyDescent="0.2">
      <c r="B54" s="23"/>
    </row>
    <row r="55" spans="1:19" ht="15.75" x14ac:dyDescent="0.25">
      <c r="B55" s="16"/>
      <c r="D55" s="491"/>
      <c r="E55" s="474"/>
    </row>
    <row r="56" spans="1:19" x14ac:dyDescent="0.2">
      <c r="D56" s="492"/>
    </row>
    <row r="57" spans="1:19" x14ac:dyDescent="0.2">
      <c r="D57" s="493"/>
    </row>
    <row r="58" spans="1:19" x14ac:dyDescent="0.2">
      <c r="D58" s="493"/>
      <c r="E58" s="206"/>
      <c r="F58" s="206"/>
    </row>
    <row r="59" spans="1:19" x14ac:dyDescent="0.2">
      <c r="E59" s="206"/>
      <c r="F59" s="206"/>
    </row>
    <row r="60" spans="1:19" x14ac:dyDescent="0.2">
      <c r="E60" s="206"/>
      <c r="F60" s="206"/>
    </row>
    <row r="61" spans="1:19" x14ac:dyDescent="0.2">
      <c r="E61" s="206"/>
      <c r="F61" s="206"/>
    </row>
    <row r="63" spans="1:19" ht="15.75" x14ac:dyDescent="0.25">
      <c r="B63" s="275"/>
      <c r="C63" s="276"/>
    </row>
    <row r="64" spans="1:19" ht="15.75" x14ac:dyDescent="0.25">
      <c r="C64" s="277"/>
    </row>
    <row r="65" spans="2:4" x14ac:dyDescent="0.2">
      <c r="C65" s="2078"/>
      <c r="D65" s="2078"/>
    </row>
    <row r="66" spans="2:4" ht="15.75" x14ac:dyDescent="0.25">
      <c r="B66" s="275"/>
      <c r="C66" s="276"/>
    </row>
    <row r="67" spans="2:4" ht="15.75" x14ac:dyDescent="0.25">
      <c r="C67" s="278"/>
    </row>
  </sheetData>
  <mergeCells count="2">
    <mergeCell ref="A2:R2"/>
    <mergeCell ref="C65:D65"/>
  </mergeCells>
  <phoneticPr fontId="20" type="noConversion"/>
  <pageMargins left="0.2" right="0.2" top="0.53" bottom="0.8" header="0.4" footer="0.38"/>
  <pageSetup paperSize="9" orientation="landscape" r:id="rId1"/>
  <headerFooter alignWithMargins="0">
    <oddFooter>&amp;C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A2:M14"/>
  <sheetViews>
    <sheetView zoomScale="90" zoomScaleNormal="90" workbookViewId="0">
      <selection activeCell="J6" sqref="J6"/>
    </sheetView>
  </sheetViews>
  <sheetFormatPr defaultRowHeight="15" x14ac:dyDescent="0.2"/>
  <cols>
    <col min="1" max="1" width="4.25" customWidth="1"/>
    <col min="2" max="2" width="19.5" customWidth="1"/>
    <col min="3" max="3" width="21.625" customWidth="1"/>
    <col min="4" max="4" width="6.5" customWidth="1"/>
    <col min="5" max="5" width="12.125" customWidth="1"/>
    <col min="6" max="6" width="5.375" customWidth="1"/>
    <col min="7" max="7" width="5.5" customWidth="1"/>
    <col min="8" max="8" width="7.125" customWidth="1"/>
    <col min="9" max="9" width="5.875" customWidth="1"/>
    <col min="10" max="10" width="13.5" customWidth="1"/>
    <col min="11" max="11" width="17.25" customWidth="1"/>
    <col min="12" max="12" width="11.5" customWidth="1"/>
    <col min="13" max="13" width="11.25" customWidth="1"/>
  </cols>
  <sheetData>
    <row r="2" spans="1:13" ht="49.5" customHeight="1" x14ac:dyDescent="0.3">
      <c r="A2" s="2550" t="s">
        <v>952</v>
      </c>
      <c r="B2" s="2550"/>
      <c r="C2" s="2550"/>
      <c r="D2" s="2550"/>
      <c r="E2" s="2550"/>
      <c r="F2" s="2550"/>
      <c r="G2" s="2550"/>
      <c r="H2" s="2550"/>
      <c r="I2" s="2550"/>
      <c r="J2" s="2550"/>
      <c r="K2" s="2550"/>
      <c r="L2" s="2550"/>
      <c r="M2" s="1202"/>
    </row>
    <row r="3" spans="1:13" ht="19.5" customHeight="1" x14ac:dyDescent="0.25">
      <c r="A3" s="2536"/>
      <c r="B3" s="2536"/>
      <c r="C3" s="2536"/>
      <c r="D3" s="2536"/>
      <c r="E3" s="2536"/>
      <c r="F3" s="2536"/>
      <c r="G3" s="2536"/>
      <c r="H3" s="2536"/>
      <c r="I3" s="2536"/>
      <c r="J3" s="2536"/>
      <c r="K3" s="2536"/>
      <c r="L3" s="2536"/>
      <c r="M3" s="2536"/>
    </row>
    <row r="4" spans="1:13" ht="27" customHeight="1" x14ac:dyDescent="0.2">
      <c r="A4" s="2363" t="s">
        <v>14</v>
      </c>
      <c r="B4" s="2551" t="s">
        <v>673</v>
      </c>
      <c r="C4" s="2184" t="s">
        <v>674</v>
      </c>
      <c r="D4" s="2553" t="s">
        <v>675</v>
      </c>
      <c r="E4" s="2553" t="s">
        <v>676</v>
      </c>
      <c r="F4" s="2537" t="s">
        <v>686</v>
      </c>
      <c r="G4" s="2538"/>
      <c r="H4" s="2537" t="s">
        <v>677</v>
      </c>
      <c r="I4" s="2538"/>
      <c r="J4" s="2553" t="s">
        <v>688</v>
      </c>
      <c r="K4" s="2553" t="s">
        <v>678</v>
      </c>
      <c r="L4" s="2548" t="s">
        <v>691</v>
      </c>
    </row>
    <row r="5" spans="1:13" ht="39" customHeight="1" x14ac:dyDescent="0.25">
      <c r="A5" s="2364"/>
      <c r="B5" s="2552"/>
      <c r="C5" s="2186"/>
      <c r="D5" s="2554"/>
      <c r="E5" s="2554"/>
      <c r="F5" s="1213" t="s">
        <v>685</v>
      </c>
      <c r="G5" s="313" t="s">
        <v>680</v>
      </c>
      <c r="H5" s="1213" t="s">
        <v>679</v>
      </c>
      <c r="I5" s="313" t="s">
        <v>680</v>
      </c>
      <c r="J5" s="2554"/>
      <c r="K5" s="2554"/>
      <c r="L5" s="2549"/>
      <c r="M5" s="1186"/>
    </row>
    <row r="6" spans="1:13" s="18" customFormat="1" ht="72.75" customHeight="1" x14ac:dyDescent="0.2">
      <c r="A6" s="1203">
        <v>1</v>
      </c>
      <c r="B6" s="315" t="s">
        <v>911</v>
      </c>
      <c r="C6" s="1204" t="s">
        <v>896</v>
      </c>
      <c r="D6" s="1205">
        <v>1993</v>
      </c>
      <c r="E6" s="1206">
        <v>43883</v>
      </c>
      <c r="F6" s="1205" t="s">
        <v>596</v>
      </c>
      <c r="G6" s="1205"/>
      <c r="H6" s="1789" t="s">
        <v>895</v>
      </c>
      <c r="I6" s="1205"/>
      <c r="J6" s="1789"/>
      <c r="K6" s="1204" t="s">
        <v>888</v>
      </c>
      <c r="L6" s="1215" t="s">
        <v>889</v>
      </c>
    </row>
    <row r="7" spans="1:13" s="18" customFormat="1" ht="72.75" customHeight="1" x14ac:dyDescent="0.2">
      <c r="A7" s="1819">
        <v>2</v>
      </c>
      <c r="B7" s="319" t="s">
        <v>909</v>
      </c>
      <c r="C7" s="1208" t="s">
        <v>910</v>
      </c>
      <c r="D7" s="1209">
        <v>1993</v>
      </c>
      <c r="E7" s="1823">
        <v>43926</v>
      </c>
      <c r="F7" s="1209" t="s">
        <v>596</v>
      </c>
      <c r="G7" s="1209"/>
      <c r="H7" s="1959" t="s">
        <v>914</v>
      </c>
      <c r="I7" s="1209"/>
      <c r="J7" s="1959"/>
      <c r="K7" s="1820" t="s">
        <v>912</v>
      </c>
      <c r="L7" s="1821" t="s">
        <v>913</v>
      </c>
    </row>
    <row r="8" spans="1:13" s="18" customFormat="1" ht="42.75" customHeight="1" x14ac:dyDescent="0.2">
      <c r="A8" s="1210"/>
      <c r="B8" s="1211"/>
      <c r="C8" s="1716"/>
      <c r="D8" s="1212"/>
      <c r="E8" s="1717"/>
      <c r="F8" s="1212"/>
      <c r="G8" s="1212"/>
      <c r="H8" s="1212"/>
      <c r="I8" s="1212"/>
      <c r="J8" s="1716"/>
      <c r="K8" s="1716"/>
      <c r="L8" s="1718"/>
    </row>
    <row r="9" spans="1:13" ht="15.75" x14ac:dyDescent="0.25">
      <c r="K9" s="90"/>
    </row>
    <row r="10" spans="1:13" ht="15.75" hidden="1" x14ac:dyDescent="0.25">
      <c r="B10" s="2456"/>
      <c r="C10" s="2456"/>
      <c r="K10" s="1186"/>
    </row>
    <row r="11" spans="1:13" ht="15.75" hidden="1" x14ac:dyDescent="0.25">
      <c r="B11" s="339" t="s">
        <v>289</v>
      </c>
    </row>
    <row r="12" spans="1:13" ht="15.75" hidden="1" x14ac:dyDescent="0.2">
      <c r="B12" s="367" t="s">
        <v>465</v>
      </c>
      <c r="C12" s="367"/>
      <c r="D12" s="367"/>
      <c r="E12" s="367"/>
      <c r="F12" s="367"/>
      <c r="G12" s="367"/>
      <c r="H12" s="367"/>
      <c r="I12" s="367"/>
      <c r="J12" s="367"/>
      <c r="K12" s="367"/>
    </row>
    <row r="13" spans="1:13" ht="173.25" hidden="1" x14ac:dyDescent="0.2">
      <c r="B13" s="1188" t="s">
        <v>466</v>
      </c>
      <c r="C13" s="1188"/>
      <c r="D13" s="1188"/>
      <c r="E13" s="1188"/>
      <c r="F13" s="1188"/>
      <c r="G13" s="1188"/>
      <c r="H13" s="1188"/>
      <c r="I13" s="1188"/>
      <c r="J13" s="1188"/>
      <c r="K13" s="1188"/>
    </row>
    <row r="14" spans="1:13" ht="15.75" hidden="1" x14ac:dyDescent="0.2">
      <c r="B14" s="438"/>
      <c r="C14" s="367"/>
      <c r="D14" s="367"/>
      <c r="E14" s="367"/>
      <c r="F14" s="367"/>
      <c r="G14" s="367"/>
      <c r="H14" s="367"/>
      <c r="I14" s="367"/>
      <c r="J14" s="367"/>
      <c r="K14" s="367"/>
    </row>
  </sheetData>
  <mergeCells count="13"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  <mergeCell ref="F4:G4"/>
    <mergeCell ref="H4:I4"/>
    <mergeCell ref="J4:J5"/>
  </mergeCells>
  <pageMargins left="0.52" right="0.24" top="0.8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FFC5-782D-46C5-AD70-B68E24D54284}">
  <dimension ref="A1:R16"/>
  <sheetViews>
    <sheetView workbookViewId="0">
      <selection activeCell="O4" sqref="O4"/>
    </sheetView>
  </sheetViews>
  <sheetFormatPr defaultRowHeight="15" x14ac:dyDescent="0.2"/>
  <cols>
    <col min="1" max="1" width="5.375" customWidth="1"/>
    <col min="2" max="2" width="13.625" customWidth="1"/>
    <col min="4" max="7" width="0" hidden="1" customWidth="1"/>
  </cols>
  <sheetData>
    <row r="1" spans="1:18" ht="37.5" customHeight="1" x14ac:dyDescent="0.2">
      <c r="A1" s="2204" t="s">
        <v>14</v>
      </c>
      <c r="B1" s="2204" t="s">
        <v>970</v>
      </c>
      <c r="C1" s="2204" t="s">
        <v>979</v>
      </c>
      <c r="D1" s="2204" t="s">
        <v>971</v>
      </c>
      <c r="E1" s="2204"/>
      <c r="F1" s="2204"/>
      <c r="G1" s="2204"/>
      <c r="H1" s="2204" t="s">
        <v>980</v>
      </c>
      <c r="I1" s="2204"/>
      <c r="J1" s="2204"/>
      <c r="K1" s="2204"/>
      <c r="L1" s="2204" t="s">
        <v>981</v>
      </c>
      <c r="M1" s="2204"/>
    </row>
    <row r="2" spans="1:18" ht="18.75" x14ac:dyDescent="0.2">
      <c r="A2" s="2204"/>
      <c r="B2" s="2204"/>
      <c r="C2" s="2204"/>
      <c r="D2" s="2204" t="s">
        <v>972</v>
      </c>
      <c r="E2" s="2204"/>
      <c r="F2" s="2555" t="s">
        <v>973</v>
      </c>
      <c r="G2" s="2555"/>
      <c r="H2" s="2204" t="s">
        <v>972</v>
      </c>
      <c r="I2" s="2204"/>
      <c r="J2" s="2555" t="s">
        <v>973</v>
      </c>
      <c r="K2" s="2555"/>
      <c r="L2" s="2204"/>
      <c r="M2" s="2204"/>
    </row>
    <row r="3" spans="1:18" ht="18.75" x14ac:dyDescent="0.2">
      <c r="A3" s="2204"/>
      <c r="B3" s="2204"/>
      <c r="C3" s="2204"/>
      <c r="D3" s="2019" t="s">
        <v>974</v>
      </c>
      <c r="E3" s="2019" t="s">
        <v>975</v>
      </c>
      <c r="F3" s="2019" t="s">
        <v>974</v>
      </c>
      <c r="G3" s="2019" t="s">
        <v>975</v>
      </c>
      <c r="H3" s="2019" t="s">
        <v>974</v>
      </c>
      <c r="I3" s="2019" t="s">
        <v>975</v>
      </c>
      <c r="J3" s="2019" t="s">
        <v>974</v>
      </c>
      <c r="K3" s="2019" t="s">
        <v>975</v>
      </c>
      <c r="L3" s="2019" t="s">
        <v>974</v>
      </c>
      <c r="M3" s="2019" t="s">
        <v>975</v>
      </c>
    </row>
    <row r="4" spans="1:18" ht="18.75" x14ac:dyDescent="0.2">
      <c r="A4" s="2033">
        <v>1</v>
      </c>
      <c r="B4" s="2034" t="s">
        <v>184</v>
      </c>
      <c r="C4" s="2033">
        <f>'[3]Trạm Y tế'!$K$13</f>
        <v>8</v>
      </c>
      <c r="D4" s="2033">
        <v>8</v>
      </c>
      <c r="E4" s="2035">
        <v>1</v>
      </c>
      <c r="F4" s="2033">
        <v>0</v>
      </c>
      <c r="G4" s="2035">
        <v>0</v>
      </c>
      <c r="H4" s="2033">
        <v>8</v>
      </c>
      <c r="I4" s="2035">
        <f>H4/C4</f>
        <v>1</v>
      </c>
      <c r="J4" s="2033">
        <v>0</v>
      </c>
      <c r="K4" s="2035">
        <f>J4/C4</f>
        <v>0</v>
      </c>
      <c r="L4" s="2036">
        <f>H4+J4</f>
        <v>8</v>
      </c>
      <c r="M4" s="2035">
        <f>L4/C4</f>
        <v>1</v>
      </c>
    </row>
    <row r="5" spans="1:18" ht="18.75" x14ac:dyDescent="0.2">
      <c r="A5" s="2033">
        <v>2</v>
      </c>
      <c r="B5" s="2034" t="s">
        <v>976</v>
      </c>
      <c r="C5" s="2033">
        <f>'[3]Trạm Y tế'!$K$11</f>
        <v>15</v>
      </c>
      <c r="D5" s="2033">
        <v>12</v>
      </c>
      <c r="E5" s="2037">
        <v>0.92300000000000004</v>
      </c>
      <c r="F5" s="2033">
        <v>1</v>
      </c>
      <c r="G5" s="2037">
        <v>7.6999999999999999E-2</v>
      </c>
      <c r="H5" s="2033">
        <v>15</v>
      </c>
      <c r="I5" s="2039">
        <f t="shared" ref="I5:I10" si="0">H5/C5</f>
        <v>1</v>
      </c>
      <c r="J5" s="2033">
        <v>0</v>
      </c>
      <c r="K5" s="2035">
        <f t="shared" ref="K5:K10" si="1">J5/C5</f>
        <v>0</v>
      </c>
      <c r="L5" s="2036">
        <f t="shared" ref="L5:L10" si="2">H5+J5</f>
        <v>15</v>
      </c>
      <c r="M5" s="2039">
        <f>L5/C5</f>
        <v>1</v>
      </c>
    </row>
    <row r="6" spans="1:18" ht="18.75" x14ac:dyDescent="0.2">
      <c r="A6" s="2033">
        <v>3</v>
      </c>
      <c r="B6" s="2034" t="s">
        <v>977</v>
      </c>
      <c r="C6" s="2033">
        <f>'[3]Trạm Y tế'!$K$8</f>
        <v>28</v>
      </c>
      <c r="D6" s="2033">
        <v>27</v>
      </c>
      <c r="E6" s="2037">
        <v>0.87</v>
      </c>
      <c r="F6" s="2033">
        <v>2</v>
      </c>
      <c r="G6" s="2037">
        <v>6.5000000000000002E-2</v>
      </c>
      <c r="H6" s="2033">
        <v>27</v>
      </c>
      <c r="I6" s="2039">
        <f t="shared" si="0"/>
        <v>0.9642857142857143</v>
      </c>
      <c r="J6" s="2033">
        <v>1</v>
      </c>
      <c r="K6" s="2039">
        <f t="shared" si="1"/>
        <v>3.5714285714285712E-2</v>
      </c>
      <c r="L6" s="2036">
        <f t="shared" si="2"/>
        <v>28</v>
      </c>
      <c r="M6" s="2035">
        <f>L6/C6</f>
        <v>1</v>
      </c>
    </row>
    <row r="7" spans="1:18" ht="18.75" x14ac:dyDescent="0.2">
      <c r="A7" s="2033">
        <v>4</v>
      </c>
      <c r="B7" s="2034" t="s">
        <v>35</v>
      </c>
      <c r="C7" s="2033">
        <f>'[3]Trạm Y tế'!$K$10</f>
        <v>18</v>
      </c>
      <c r="D7" s="2033">
        <v>13</v>
      </c>
      <c r="E7" s="2037">
        <v>0.72199999999999998</v>
      </c>
      <c r="F7" s="2033">
        <v>1</v>
      </c>
      <c r="G7" s="2037">
        <v>5.5E-2</v>
      </c>
      <c r="H7" s="2033">
        <v>14</v>
      </c>
      <c r="I7" s="2039">
        <f t="shared" si="0"/>
        <v>0.77777777777777779</v>
      </c>
      <c r="J7" s="2033">
        <v>0</v>
      </c>
      <c r="K7" s="2035">
        <f t="shared" si="1"/>
        <v>0</v>
      </c>
      <c r="L7" s="2036">
        <f t="shared" si="2"/>
        <v>14</v>
      </c>
      <c r="M7" s="2039">
        <f t="shared" ref="M7:M9" si="3">L7/C7</f>
        <v>0.77777777777777779</v>
      </c>
    </row>
    <row r="8" spans="1:18" ht="18.75" x14ac:dyDescent="0.2">
      <c r="A8" s="2033">
        <v>5</v>
      </c>
      <c r="B8" s="2034" t="s">
        <v>32</v>
      </c>
      <c r="C8" s="2033">
        <f>'[3]Trạm Y tế'!$K$7</f>
        <v>31</v>
      </c>
      <c r="D8" s="2033">
        <v>18</v>
      </c>
      <c r="E8" s="2037">
        <v>0.54500000000000004</v>
      </c>
      <c r="F8" s="2033">
        <v>2</v>
      </c>
      <c r="G8" s="2037">
        <v>6.0999999999999999E-2</v>
      </c>
      <c r="H8" s="2033">
        <v>20</v>
      </c>
      <c r="I8" s="2039">
        <f t="shared" si="0"/>
        <v>0.64516129032258063</v>
      </c>
      <c r="J8" s="2033">
        <v>3</v>
      </c>
      <c r="K8" s="2039">
        <f t="shared" si="1"/>
        <v>9.6774193548387094E-2</v>
      </c>
      <c r="L8" s="2036">
        <f t="shared" si="2"/>
        <v>23</v>
      </c>
      <c r="M8" s="2039">
        <f>L8/C8</f>
        <v>0.74193548387096775</v>
      </c>
    </row>
    <row r="9" spans="1:18" ht="18.75" x14ac:dyDescent="0.2">
      <c r="A9" s="2033">
        <v>6</v>
      </c>
      <c r="B9" s="2034" t="s">
        <v>1</v>
      </c>
      <c r="C9" s="2033">
        <f>'[3]Trạm Y tế'!$K$12</f>
        <v>12</v>
      </c>
      <c r="D9" s="2033">
        <v>8</v>
      </c>
      <c r="E9" s="2037">
        <v>0.66700000000000004</v>
      </c>
      <c r="F9" s="2033">
        <v>1</v>
      </c>
      <c r="G9" s="2037">
        <v>8.3000000000000004E-2</v>
      </c>
      <c r="H9" s="2033">
        <v>9</v>
      </c>
      <c r="I9" s="2039">
        <f t="shared" si="0"/>
        <v>0.75</v>
      </c>
      <c r="J9" s="2033">
        <v>2</v>
      </c>
      <c r="K9" s="2039">
        <f t="shared" si="1"/>
        <v>0.16666666666666666</v>
      </c>
      <c r="L9" s="2036">
        <f t="shared" si="2"/>
        <v>11</v>
      </c>
      <c r="M9" s="2039">
        <f t="shared" si="3"/>
        <v>0.91666666666666663</v>
      </c>
      <c r="R9" s="2041"/>
    </row>
    <row r="10" spans="1:18" ht="18.75" x14ac:dyDescent="0.2">
      <c r="A10" s="2033">
        <v>7</v>
      </c>
      <c r="B10" s="2034" t="s">
        <v>526</v>
      </c>
      <c r="C10" s="2033">
        <f>'[3]Trạm Y tế'!$K$9</f>
        <v>26</v>
      </c>
      <c r="D10" s="2033">
        <v>18</v>
      </c>
      <c r="E10" s="2037">
        <v>0.69199999999999995</v>
      </c>
      <c r="F10" s="2033">
        <v>2</v>
      </c>
      <c r="G10" s="2037">
        <v>7.6999999999999999E-2</v>
      </c>
      <c r="H10" s="2033">
        <v>20</v>
      </c>
      <c r="I10" s="2039">
        <f t="shared" si="0"/>
        <v>0.76923076923076927</v>
      </c>
      <c r="J10" s="2033">
        <v>2</v>
      </c>
      <c r="K10" s="2039">
        <f t="shared" si="1"/>
        <v>7.6923076923076927E-2</v>
      </c>
      <c r="L10" s="2036">
        <f t="shared" si="2"/>
        <v>22</v>
      </c>
      <c r="M10" s="2039">
        <f>L10/C10</f>
        <v>0.84615384615384615</v>
      </c>
      <c r="P10" s="2041"/>
    </row>
    <row r="11" spans="1:18" ht="18.75" x14ac:dyDescent="0.2">
      <c r="A11" s="2555" t="s">
        <v>978</v>
      </c>
      <c r="B11" s="2555"/>
      <c r="C11" s="2038">
        <f>SUM(C4:C10)</f>
        <v>138</v>
      </c>
      <c r="D11" s="2038">
        <f t="shared" ref="D11:G11" si="4">SUM(D4:D10)</f>
        <v>104</v>
      </c>
      <c r="E11" s="2038">
        <f t="shared" si="4"/>
        <v>5.4190000000000005</v>
      </c>
      <c r="F11" s="2038">
        <f t="shared" si="4"/>
        <v>9</v>
      </c>
      <c r="G11" s="2038">
        <f t="shared" si="4"/>
        <v>0.41800000000000004</v>
      </c>
      <c r="H11" s="2038">
        <f>SUM(H4:H10)</f>
        <v>113</v>
      </c>
      <c r="I11" s="2040">
        <f>H11/C11</f>
        <v>0.8188405797101449</v>
      </c>
      <c r="J11" s="2038">
        <f>SUM(J4:J10)</f>
        <v>8</v>
      </c>
      <c r="K11" s="2043">
        <f>J11/C11</f>
        <v>5.7971014492753624E-2</v>
      </c>
      <c r="L11" s="2042">
        <f>SUM(L4:L10)</f>
        <v>121</v>
      </c>
      <c r="M11" s="2040">
        <f>L11/C11</f>
        <v>0.87681159420289856</v>
      </c>
    </row>
    <row r="14" spans="1:18" x14ac:dyDescent="0.2">
      <c r="I14" s="2041"/>
    </row>
    <row r="15" spans="1:18" x14ac:dyDescent="0.2">
      <c r="N15" s="2041"/>
    </row>
    <row r="16" spans="1:18" x14ac:dyDescent="0.2">
      <c r="J16" s="2041"/>
      <c r="K16" s="2041"/>
    </row>
  </sheetData>
  <mergeCells count="11">
    <mergeCell ref="L1:M2"/>
    <mergeCell ref="A1:A3"/>
    <mergeCell ref="B1:B3"/>
    <mergeCell ref="D1:G1"/>
    <mergeCell ref="D2:E2"/>
    <mergeCell ref="F2:G2"/>
    <mergeCell ref="A11:B11"/>
    <mergeCell ref="H1:K1"/>
    <mergeCell ref="H2:I2"/>
    <mergeCell ref="J2:K2"/>
    <mergeCell ref="C1:C3"/>
  </mergeCells>
  <pageMargins left="0.7" right="0.7" top="0.75" bottom="0.75" header="0.3" footer="0.3"/>
  <pageSetup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J55"/>
  <sheetViews>
    <sheetView topLeftCell="A3" workbookViewId="0">
      <pane xSplit="2" ySplit="2" topLeftCell="C23" activePane="bottomRight" state="frozen"/>
      <selection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RowHeight="16.5" x14ac:dyDescent="0.25"/>
  <cols>
    <col min="1" max="1" width="5.25" style="1382" customWidth="1"/>
    <col min="2" max="2" width="33.5" style="1382" customWidth="1"/>
    <col min="3" max="3" width="7.125" style="1382" customWidth="1"/>
    <col min="4" max="4" width="6.5" style="1382" customWidth="1"/>
    <col min="5" max="5" width="6" style="1382" customWidth="1"/>
    <col min="6" max="6" width="5.625" style="1382" customWidth="1"/>
    <col min="7" max="7" width="10.5" style="1382" customWidth="1"/>
    <col min="8" max="8" width="6.5" style="1382" customWidth="1"/>
    <col min="9" max="9" width="11" style="1382" customWidth="1"/>
    <col min="10" max="10" width="11.625" style="1382" customWidth="1"/>
    <col min="11" max="16384" width="9" style="1382"/>
  </cols>
  <sheetData>
    <row r="1" spans="1:10" ht="28.5" customHeight="1" x14ac:dyDescent="0.3">
      <c r="A1" s="2267" t="s">
        <v>777</v>
      </c>
      <c r="B1" s="2267"/>
      <c r="C1" s="2267"/>
      <c r="D1" s="2267"/>
      <c r="E1" s="2267"/>
      <c r="F1" s="2267"/>
      <c r="G1" s="2267"/>
      <c r="H1" s="2267"/>
    </row>
    <row r="3" spans="1:10" ht="41.25" customHeight="1" x14ac:dyDescent="0.25">
      <c r="A3" s="2565" t="s">
        <v>16</v>
      </c>
      <c r="B3" s="2565" t="s">
        <v>229</v>
      </c>
      <c r="C3" s="2561" t="s">
        <v>743</v>
      </c>
      <c r="D3" s="2562"/>
      <c r="E3" s="2563"/>
      <c r="F3" s="2564" t="s">
        <v>742</v>
      </c>
      <c r="G3" s="2564"/>
      <c r="H3" s="2567" t="s">
        <v>770</v>
      </c>
      <c r="I3" s="2559" t="s">
        <v>784</v>
      </c>
      <c r="J3" s="2560"/>
    </row>
    <row r="4" spans="1:10" ht="52.5" customHeight="1" x14ac:dyDescent="0.25">
      <c r="A4" s="2566"/>
      <c r="B4" s="2566"/>
      <c r="C4" s="800" t="s">
        <v>771</v>
      </c>
      <c r="D4" s="800" t="s">
        <v>772</v>
      </c>
      <c r="E4" s="800" t="s">
        <v>773</v>
      </c>
      <c r="F4" s="1385" t="s">
        <v>744</v>
      </c>
      <c r="G4" s="800" t="s">
        <v>774</v>
      </c>
      <c r="H4" s="2568"/>
      <c r="I4" s="1382" t="s">
        <v>785</v>
      </c>
      <c r="J4" s="1382" t="s">
        <v>785</v>
      </c>
    </row>
    <row r="5" spans="1:10" s="1442" customFormat="1" ht="18.75" x14ac:dyDescent="0.3">
      <c r="A5" s="1436">
        <v>1</v>
      </c>
      <c r="B5" s="1437" t="s">
        <v>745</v>
      </c>
      <c r="C5" s="1438" t="s">
        <v>596</v>
      </c>
      <c r="D5" s="1438"/>
      <c r="E5" s="1438"/>
      <c r="F5" s="1439"/>
      <c r="G5" s="1439"/>
      <c r="H5" s="1440"/>
      <c r="I5" s="1441"/>
    </row>
    <row r="6" spans="1:10" ht="18.75" x14ac:dyDescent="0.3">
      <c r="A6" s="1383">
        <v>2</v>
      </c>
      <c r="B6" s="1387" t="s">
        <v>746</v>
      </c>
      <c r="C6" s="1392" t="s">
        <v>596</v>
      </c>
      <c r="D6" s="1392"/>
      <c r="E6" s="1392"/>
      <c r="F6" s="1391"/>
      <c r="G6" s="1391"/>
      <c r="H6" s="1391"/>
      <c r="I6" s="1386"/>
    </row>
    <row r="7" spans="1:10" s="1442" customFormat="1" ht="18.75" x14ac:dyDescent="0.3">
      <c r="A7" s="1443">
        <v>3</v>
      </c>
      <c r="B7" s="1444" t="s">
        <v>747</v>
      </c>
      <c r="C7" s="1445" t="s">
        <v>596</v>
      </c>
      <c r="D7" s="1445"/>
      <c r="E7" s="1445"/>
      <c r="F7" s="1446"/>
      <c r="G7" s="1446"/>
      <c r="H7" s="1446"/>
      <c r="I7" s="1441"/>
    </row>
    <row r="8" spans="1:10" ht="18.75" x14ac:dyDescent="0.3">
      <c r="A8" s="1383">
        <v>4</v>
      </c>
      <c r="B8" s="1387" t="s">
        <v>425</v>
      </c>
      <c r="C8" s="1392" t="s">
        <v>596</v>
      </c>
      <c r="D8" s="1392"/>
      <c r="E8" s="1392"/>
      <c r="F8" s="1397"/>
      <c r="G8" s="1391"/>
      <c r="H8" s="1391"/>
      <c r="I8" s="1386"/>
    </row>
    <row r="9" spans="1:10" ht="18.75" x14ac:dyDescent="0.3">
      <c r="A9" s="1383">
        <v>5</v>
      </c>
      <c r="B9" s="1387" t="s">
        <v>798</v>
      </c>
      <c r="C9" s="1392" t="s">
        <v>596</v>
      </c>
      <c r="D9" s="1392"/>
      <c r="E9" s="1392"/>
      <c r="F9" s="1391"/>
      <c r="G9" s="1391"/>
      <c r="H9" s="1391"/>
      <c r="I9" s="1386"/>
    </row>
    <row r="10" spans="1:10" s="1442" customFormat="1" ht="18.75" x14ac:dyDescent="0.3">
      <c r="A10" s="1443">
        <v>6</v>
      </c>
      <c r="B10" s="1444" t="s">
        <v>748</v>
      </c>
      <c r="C10" s="1445" t="s">
        <v>596</v>
      </c>
      <c r="D10" s="1445"/>
      <c r="E10" s="1445"/>
      <c r="F10" s="1446"/>
      <c r="G10" s="1446"/>
      <c r="H10" s="1446"/>
      <c r="I10" s="1441"/>
    </row>
    <row r="11" spans="1:10" s="1442" customFormat="1" ht="18.75" x14ac:dyDescent="0.3">
      <c r="A11" s="1443">
        <v>7</v>
      </c>
      <c r="B11" s="1444" t="s">
        <v>749</v>
      </c>
      <c r="C11" s="1445" t="s">
        <v>596</v>
      </c>
      <c r="D11" s="1445"/>
      <c r="E11" s="1445"/>
      <c r="F11" s="1446"/>
      <c r="G11" s="1446"/>
      <c r="H11" s="1446"/>
      <c r="I11" s="1441"/>
    </row>
    <row r="12" spans="1:10" s="1442" customFormat="1" ht="18.75" x14ac:dyDescent="0.3">
      <c r="A12" s="1443">
        <v>8</v>
      </c>
      <c r="B12" s="1444" t="s">
        <v>750</v>
      </c>
      <c r="C12" s="1445" t="s">
        <v>596</v>
      </c>
      <c r="D12" s="1445"/>
      <c r="E12" s="1445"/>
      <c r="F12" s="1446"/>
      <c r="G12" s="1446"/>
      <c r="H12" s="1446"/>
      <c r="I12" s="1441"/>
    </row>
    <row r="13" spans="1:10" ht="18.75" x14ac:dyDescent="0.3">
      <c r="A13" s="1383">
        <v>9</v>
      </c>
      <c r="B13" s="1387" t="s">
        <v>751</v>
      </c>
      <c r="C13" s="1392"/>
      <c r="D13" s="1392"/>
      <c r="E13" s="1392"/>
      <c r="F13" s="1391"/>
      <c r="G13" s="1503" t="s">
        <v>810</v>
      </c>
      <c r="H13" s="1391"/>
      <c r="I13" s="1386"/>
    </row>
    <row r="14" spans="1:10" s="1442" customFormat="1" ht="18.75" x14ac:dyDescent="0.3">
      <c r="A14" s="1443">
        <v>10</v>
      </c>
      <c r="B14" s="1444" t="s">
        <v>752</v>
      </c>
      <c r="C14" s="1445" t="s">
        <v>596</v>
      </c>
      <c r="D14" s="1445"/>
      <c r="E14" s="1445"/>
      <c r="F14" s="1446"/>
      <c r="G14" s="1446"/>
      <c r="H14" s="1446"/>
      <c r="I14" s="1441"/>
    </row>
    <row r="15" spans="1:10" s="1442" customFormat="1" ht="18.75" x14ac:dyDescent="0.3">
      <c r="A15" s="1443">
        <v>11</v>
      </c>
      <c r="B15" s="1444" t="s">
        <v>787</v>
      </c>
      <c r="C15" s="1445" t="s">
        <v>596</v>
      </c>
      <c r="D15" s="1445"/>
      <c r="E15" s="1445"/>
      <c r="F15" s="1446"/>
      <c r="G15" s="1446"/>
      <c r="H15" s="1446"/>
      <c r="I15" s="1441"/>
    </row>
    <row r="16" spans="1:10" s="1442" customFormat="1" ht="18.75" x14ac:dyDescent="0.3">
      <c r="A16" s="1443">
        <v>12</v>
      </c>
      <c r="B16" s="1444" t="s">
        <v>753</v>
      </c>
      <c r="C16" s="1445" t="s">
        <v>596</v>
      </c>
      <c r="D16" s="1445"/>
      <c r="E16" s="1445"/>
      <c r="F16" s="1446"/>
      <c r="G16" s="1446"/>
      <c r="H16" s="1446"/>
      <c r="I16" s="1441"/>
    </row>
    <row r="17" spans="1:9" s="1442" customFormat="1" ht="18.75" x14ac:dyDescent="0.3">
      <c r="A17" s="1443">
        <v>13</v>
      </c>
      <c r="B17" s="1444" t="s">
        <v>788</v>
      </c>
      <c r="C17" s="1445" t="s">
        <v>596</v>
      </c>
      <c r="D17" s="1445"/>
      <c r="E17" s="1445"/>
      <c r="F17" s="1446"/>
      <c r="G17" s="1446"/>
      <c r="H17" s="1446"/>
      <c r="I17" s="1441"/>
    </row>
    <row r="18" spans="1:9" s="1442" customFormat="1" ht="18.75" x14ac:dyDescent="0.3">
      <c r="A18" s="1443">
        <v>14</v>
      </c>
      <c r="B18" s="1444" t="s">
        <v>754</v>
      </c>
      <c r="C18" s="1445" t="s">
        <v>596</v>
      </c>
      <c r="D18" s="1445"/>
      <c r="E18" s="1445"/>
      <c r="F18" s="1446"/>
      <c r="G18" s="1446"/>
      <c r="H18" s="1446"/>
      <c r="I18" s="1441"/>
    </row>
    <row r="19" spans="1:9" ht="18.75" x14ac:dyDescent="0.3">
      <c r="A19" s="1383">
        <v>15</v>
      </c>
      <c r="B19" s="1388" t="s">
        <v>755</v>
      </c>
      <c r="C19" s="1393" t="s">
        <v>596</v>
      </c>
      <c r="D19" s="1393"/>
      <c r="E19" s="1393"/>
      <c r="F19" s="1391"/>
      <c r="G19" s="1391"/>
      <c r="H19" s="1391"/>
      <c r="I19" s="1386"/>
    </row>
    <row r="20" spans="1:9" s="1442" customFormat="1" ht="18.75" x14ac:dyDescent="0.3">
      <c r="A20" s="1443">
        <v>16</v>
      </c>
      <c r="B20" s="1444" t="s">
        <v>756</v>
      </c>
      <c r="C20" s="1445" t="s">
        <v>596</v>
      </c>
      <c r="D20" s="1445"/>
      <c r="E20" s="1445"/>
      <c r="F20" s="1446"/>
      <c r="G20" s="1446"/>
      <c r="H20" s="1446"/>
      <c r="I20" s="1441"/>
    </row>
    <row r="21" spans="1:9" s="1442" customFormat="1" ht="18.75" x14ac:dyDescent="0.3">
      <c r="A21" s="1443">
        <v>17</v>
      </c>
      <c r="B21" s="1444" t="s">
        <v>757</v>
      </c>
      <c r="C21" s="1445" t="s">
        <v>596</v>
      </c>
      <c r="D21" s="1445"/>
      <c r="E21" s="1445"/>
      <c r="F21" s="1446"/>
      <c r="G21" s="1446"/>
      <c r="H21" s="1446"/>
    </row>
    <row r="22" spans="1:9" s="1442" customFormat="1" ht="18.75" x14ac:dyDescent="0.3">
      <c r="A22" s="1443">
        <v>18</v>
      </c>
      <c r="B22" s="1444" t="s">
        <v>789</v>
      </c>
      <c r="C22" s="1445" t="s">
        <v>596</v>
      </c>
      <c r="D22" s="1445"/>
      <c r="E22" s="1445"/>
      <c r="F22" s="1446"/>
      <c r="G22" s="1446"/>
      <c r="H22" s="1446"/>
    </row>
    <row r="23" spans="1:9" s="1442" customFormat="1" ht="18.75" x14ac:dyDescent="0.3">
      <c r="A23" s="1443">
        <v>19</v>
      </c>
      <c r="B23" s="1444" t="s">
        <v>758</v>
      </c>
      <c r="C23" s="1445" t="s">
        <v>596</v>
      </c>
      <c r="D23" s="1445"/>
      <c r="E23" s="1445"/>
      <c r="F23" s="1446"/>
      <c r="G23" s="1446"/>
      <c r="H23" s="1446"/>
    </row>
    <row r="24" spans="1:9" s="1442" customFormat="1" ht="17.25" x14ac:dyDescent="0.25">
      <c r="A24" s="1443">
        <v>20</v>
      </c>
      <c r="B24" s="1447" t="s">
        <v>759</v>
      </c>
      <c r="C24" s="1448" t="s">
        <v>596</v>
      </c>
      <c r="D24" s="1448"/>
      <c r="E24" s="1448"/>
      <c r="F24" s="1446"/>
      <c r="G24" s="1446"/>
      <c r="H24" s="1446"/>
    </row>
    <row r="25" spans="1:9" ht="18.75" x14ac:dyDescent="0.3">
      <c r="A25" s="1383">
        <v>21</v>
      </c>
      <c r="B25" s="1387" t="s">
        <v>760</v>
      </c>
      <c r="C25" s="1392" t="s">
        <v>596</v>
      </c>
      <c r="D25" s="1392"/>
      <c r="E25" s="1392"/>
      <c r="F25" s="1391"/>
      <c r="G25" s="1391"/>
      <c r="H25" s="1391"/>
    </row>
    <row r="26" spans="1:9" s="1442" customFormat="1" ht="18.75" x14ac:dyDescent="0.3">
      <c r="A26" s="1443">
        <v>22</v>
      </c>
      <c r="B26" s="1444" t="s">
        <v>790</v>
      </c>
      <c r="C26" s="1445" t="s">
        <v>596</v>
      </c>
      <c r="D26" s="1445"/>
      <c r="E26" s="1445"/>
      <c r="F26" s="1446"/>
      <c r="G26" s="1446"/>
      <c r="H26" s="1446"/>
    </row>
    <row r="27" spans="1:9" ht="18.75" x14ac:dyDescent="0.3">
      <c r="A27" s="1383">
        <v>23</v>
      </c>
      <c r="B27" s="1388" t="s">
        <v>761</v>
      </c>
      <c r="C27" s="1393" t="s">
        <v>596</v>
      </c>
      <c r="D27" s="1393"/>
      <c r="E27" s="1393"/>
      <c r="F27" s="1391"/>
      <c r="G27" s="1391"/>
      <c r="H27" s="1391"/>
    </row>
    <row r="28" spans="1:9" s="1442" customFormat="1" ht="18.75" x14ac:dyDescent="0.3">
      <c r="A28" s="1443">
        <v>24</v>
      </c>
      <c r="B28" s="1444" t="s">
        <v>791</v>
      </c>
      <c r="C28" s="1445"/>
      <c r="D28" s="1445"/>
      <c r="E28" s="1445"/>
      <c r="F28" s="1446"/>
      <c r="G28" s="1504" t="s">
        <v>810</v>
      </c>
      <c r="H28" s="1446"/>
    </row>
    <row r="29" spans="1:9" ht="17.25" x14ac:dyDescent="0.25">
      <c r="A29" s="1383">
        <v>25</v>
      </c>
      <c r="B29" s="1389" t="s">
        <v>762</v>
      </c>
      <c r="C29" s="1394"/>
      <c r="D29" s="1394" t="s">
        <v>596</v>
      </c>
      <c r="E29" s="1394" t="s">
        <v>596</v>
      </c>
      <c r="F29" s="1391"/>
      <c r="G29" s="1391"/>
      <c r="H29" s="1391"/>
    </row>
    <row r="30" spans="1:9" ht="18.75" x14ac:dyDescent="0.3">
      <c r="A30" s="1383">
        <v>26</v>
      </c>
      <c r="B30" s="1387" t="s">
        <v>763</v>
      </c>
      <c r="C30" s="1392" t="s">
        <v>596</v>
      </c>
      <c r="D30" s="1392"/>
      <c r="E30" s="1392"/>
      <c r="F30" s="1397"/>
      <c r="G30" s="1397"/>
      <c r="H30" s="1391"/>
    </row>
    <row r="31" spans="1:9" ht="18.75" x14ac:dyDescent="0.3">
      <c r="A31" s="1383">
        <v>27</v>
      </c>
      <c r="B31" s="1387" t="s">
        <v>764</v>
      </c>
      <c r="C31" s="1435"/>
      <c r="D31" s="1392"/>
      <c r="E31" s="1392"/>
      <c r="F31" s="1391"/>
      <c r="G31" s="1391"/>
      <c r="H31" s="1391"/>
    </row>
    <row r="32" spans="1:9" ht="18.75" x14ac:dyDescent="0.3">
      <c r="A32" s="1383">
        <v>28</v>
      </c>
      <c r="B32" s="1388" t="s">
        <v>765</v>
      </c>
      <c r="C32" s="1393"/>
      <c r="D32" s="1393"/>
      <c r="E32" s="1393"/>
      <c r="F32" s="1391"/>
      <c r="G32" s="1391"/>
      <c r="H32" s="1391"/>
    </row>
    <row r="33" spans="1:8" ht="18.75" x14ac:dyDescent="0.3">
      <c r="A33" s="1383">
        <v>29</v>
      </c>
      <c r="B33" s="1388" t="s">
        <v>766</v>
      </c>
      <c r="C33" s="1393" t="s">
        <v>596</v>
      </c>
      <c r="D33" s="1393"/>
      <c r="E33" s="1393"/>
      <c r="F33" s="1391"/>
      <c r="G33" s="1391"/>
      <c r="H33" s="1391"/>
    </row>
    <row r="34" spans="1:8" ht="26.25" customHeight="1" x14ac:dyDescent="0.3">
      <c r="A34" s="1383">
        <v>30</v>
      </c>
      <c r="B34" s="1505" t="s">
        <v>767</v>
      </c>
      <c r="C34" s="2556" t="s">
        <v>812</v>
      </c>
      <c r="D34" s="2557"/>
      <c r="E34" s="2557"/>
      <c r="F34" s="2557"/>
      <c r="G34" s="2558"/>
      <c r="H34" s="1397"/>
    </row>
    <row r="35" spans="1:8" ht="18.75" x14ac:dyDescent="0.3">
      <c r="A35" s="1383">
        <v>31</v>
      </c>
      <c r="B35" s="1388" t="s">
        <v>768</v>
      </c>
      <c r="C35" s="1393" t="s">
        <v>596</v>
      </c>
      <c r="D35" s="1393"/>
      <c r="E35" s="1393"/>
      <c r="F35" s="1391"/>
      <c r="G35" s="1391"/>
      <c r="H35" s="1391"/>
    </row>
    <row r="36" spans="1:8" ht="18.75" x14ac:dyDescent="0.3">
      <c r="A36" s="1384">
        <v>32</v>
      </c>
      <c r="B36" s="1390" t="s">
        <v>769</v>
      </c>
      <c r="C36" s="1395"/>
      <c r="D36" s="1395"/>
      <c r="E36" s="1395"/>
      <c r="F36" s="1396"/>
      <c r="G36" s="1396"/>
      <c r="H36" s="1396"/>
    </row>
    <row r="55" spans="2:2" x14ac:dyDescent="0.25">
      <c r="B55" s="1382" t="s">
        <v>786</v>
      </c>
    </row>
  </sheetData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ageMargins left="0.47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W214"/>
  <sheetViews>
    <sheetView tabSelected="1" zoomScale="110" zoomScaleNormal="110" workbookViewId="0">
      <selection activeCell="B4" sqref="B4"/>
    </sheetView>
  </sheetViews>
  <sheetFormatPr defaultRowHeight="5.65" customHeight="1" x14ac:dyDescent="0.25"/>
  <cols>
    <col min="1" max="1" width="4.25" style="1219" customWidth="1"/>
    <col min="2" max="2" width="37.75" style="39" customWidth="1"/>
    <col min="3" max="3" width="8" style="1556" customWidth="1"/>
    <col min="4" max="4" width="9.5" style="1622" customWidth="1"/>
    <col min="5" max="5" width="9.625" style="1886" customWidth="1"/>
    <col min="6" max="6" width="7.125" style="1536" customWidth="1"/>
    <col min="7" max="7" width="9.375" style="1887" customWidth="1"/>
    <col min="8" max="8" width="6.125" style="1416" customWidth="1"/>
    <col min="9" max="9" width="3" style="39" customWidth="1"/>
    <col min="10" max="10" width="10.625" style="39" hidden="1" customWidth="1"/>
    <col min="11" max="11" width="6.5" style="39" hidden="1" customWidth="1"/>
    <col min="12" max="12" width="5.625" style="39" hidden="1" customWidth="1"/>
    <col min="13" max="13" width="4.75" style="39" hidden="1" customWidth="1"/>
    <col min="14" max="14" width="5.125" style="39" hidden="1" customWidth="1"/>
    <col min="15" max="15" width="4.375" style="39" hidden="1" customWidth="1"/>
    <col min="16" max="16" width="4.5" style="39" hidden="1" customWidth="1"/>
    <col min="17" max="17" width="4.875" style="39" hidden="1" customWidth="1"/>
    <col min="18" max="18" width="6.125" style="39" hidden="1" customWidth="1"/>
    <col min="19" max="20" width="6" style="39" hidden="1" customWidth="1"/>
    <col min="21" max="21" width="5.25" style="39" hidden="1" customWidth="1"/>
    <col min="22" max="22" width="5" style="39" hidden="1" customWidth="1"/>
    <col min="23" max="23" width="5.125" style="39" hidden="1" customWidth="1"/>
    <col min="24" max="24" width="4.75" style="39" hidden="1" customWidth="1"/>
    <col min="25" max="25" width="4" style="39" hidden="1" customWidth="1"/>
    <col min="26" max="29" width="0" style="39" hidden="1" customWidth="1"/>
    <col min="30" max="30" width="9.125" style="39" hidden="1" customWidth="1"/>
    <col min="31" max="31" width="9" style="39"/>
    <col min="32" max="32" width="9" style="39" customWidth="1"/>
    <col min="33" max="33" width="11.75" style="39" bestFit="1" customWidth="1"/>
    <col min="34" max="16384" width="9" style="39"/>
  </cols>
  <sheetData>
    <row r="1" spans="1:31" ht="16.5" x14ac:dyDescent="0.25">
      <c r="A1" s="2387" t="s">
        <v>728</v>
      </c>
      <c r="B1" s="2387"/>
      <c r="C1" s="2387"/>
      <c r="D1" s="2387"/>
      <c r="E1" s="2387"/>
      <c r="F1" s="2387"/>
      <c r="G1" s="2387"/>
      <c r="H1" s="2387"/>
      <c r="I1" s="1218"/>
    </row>
    <row r="2" spans="1:31" ht="21.75" customHeight="1" x14ac:dyDescent="0.25">
      <c r="A2" s="2569"/>
      <c r="B2" s="2570" t="s">
        <v>964</v>
      </c>
      <c r="C2" s="2570"/>
      <c r="D2" s="2570"/>
      <c r="E2" s="2570"/>
      <c r="F2" s="2570"/>
      <c r="G2" s="2570"/>
      <c r="H2" s="2570"/>
    </row>
    <row r="3" spans="1:31" ht="18" customHeight="1" x14ac:dyDescent="0.25">
      <c r="A3" s="2115"/>
      <c r="B3" s="2115"/>
      <c r="C3" s="2115"/>
      <c r="D3" s="2115"/>
      <c r="E3" s="2115"/>
      <c r="F3" s="2115"/>
      <c r="G3" s="2115"/>
      <c r="H3" s="2115"/>
    </row>
    <row r="4" spans="1:31" ht="21" customHeight="1" x14ac:dyDescent="0.25">
      <c r="A4" s="2031" t="s">
        <v>308</v>
      </c>
      <c r="B4" s="2032" t="s">
        <v>309</v>
      </c>
      <c r="C4" s="1220"/>
      <c r="D4" s="2026"/>
      <c r="E4" s="2027"/>
      <c r="F4" s="2028"/>
      <c r="G4" s="2029"/>
      <c r="H4" s="2030"/>
    </row>
    <row r="5" spans="1:31" ht="53.25" customHeight="1" x14ac:dyDescent="0.2">
      <c r="A5" s="2118" t="s">
        <v>14</v>
      </c>
      <c r="B5" s="2118" t="s">
        <v>310</v>
      </c>
      <c r="C5" s="2118" t="s">
        <v>647</v>
      </c>
      <c r="D5" s="2116" t="s">
        <v>963</v>
      </c>
      <c r="E5" s="2117"/>
      <c r="F5" s="2116" t="s">
        <v>962</v>
      </c>
      <c r="G5" s="2117"/>
      <c r="H5" s="2120" t="s">
        <v>311</v>
      </c>
      <c r="I5" s="55"/>
    </row>
    <row r="6" spans="1:31" ht="15" customHeight="1" x14ac:dyDescent="0.2">
      <c r="A6" s="2119"/>
      <c r="B6" s="2119"/>
      <c r="C6" s="2119"/>
      <c r="D6" s="1458" t="s">
        <v>182</v>
      </c>
      <c r="E6" s="1458" t="s">
        <v>183</v>
      </c>
      <c r="F6" s="1324" t="s">
        <v>182</v>
      </c>
      <c r="G6" s="1976" t="s">
        <v>183</v>
      </c>
      <c r="H6" s="2121"/>
      <c r="I6" s="55"/>
    </row>
    <row r="7" spans="1:31" s="1223" customFormat="1" ht="20.100000000000001" customHeight="1" x14ac:dyDescent="0.2">
      <c r="A7" s="1236">
        <v>1</v>
      </c>
      <c r="B7" s="1258" t="s">
        <v>171</v>
      </c>
      <c r="C7" s="1512" t="s">
        <v>312</v>
      </c>
      <c r="D7" s="1459">
        <v>26</v>
      </c>
      <c r="E7" s="994">
        <v>0</v>
      </c>
      <c r="F7" s="1538">
        <v>21</v>
      </c>
      <c r="G7" s="994">
        <v>0</v>
      </c>
      <c r="H7" s="1417">
        <f>D7-F7</f>
        <v>5</v>
      </c>
      <c r="I7" s="1221"/>
      <c r="J7" s="1222"/>
      <c r="AE7" s="1224"/>
    </row>
    <row r="8" spans="1:31" s="1223" customFormat="1" ht="20.100000000000001" customHeight="1" x14ac:dyDescent="0.2">
      <c r="A8" s="1234">
        <v>2</v>
      </c>
      <c r="B8" s="1259" t="s">
        <v>313</v>
      </c>
      <c r="C8" s="1510" t="s">
        <v>312</v>
      </c>
      <c r="D8" s="1459">
        <v>2</v>
      </c>
      <c r="E8" s="994">
        <v>0</v>
      </c>
      <c r="F8" s="1538">
        <v>11</v>
      </c>
      <c r="G8" s="994">
        <v>0</v>
      </c>
      <c r="H8" s="1417">
        <f>D8-F8</f>
        <v>-9</v>
      </c>
      <c r="I8" s="1221"/>
      <c r="J8" s="1222"/>
    </row>
    <row r="9" spans="1:31" s="1223" customFormat="1" ht="20.100000000000001" customHeight="1" x14ac:dyDescent="0.2">
      <c r="A9" s="1236">
        <v>3</v>
      </c>
      <c r="B9" s="1259" t="s">
        <v>173</v>
      </c>
      <c r="C9" s="1510" t="s">
        <v>312</v>
      </c>
      <c r="D9" s="1459">
        <v>2030</v>
      </c>
      <c r="E9" s="994">
        <v>0</v>
      </c>
      <c r="F9" s="1538">
        <v>2136</v>
      </c>
      <c r="G9" s="994">
        <v>0</v>
      </c>
      <c r="H9" s="1417">
        <f t="shared" ref="H9:H26" si="0">D9-F9</f>
        <v>-106</v>
      </c>
      <c r="I9" s="1221"/>
    </row>
    <row r="10" spans="1:31" s="1223" customFormat="1" ht="20.100000000000001" customHeight="1" x14ac:dyDescent="0.2">
      <c r="A10" s="1234">
        <v>4</v>
      </c>
      <c r="B10" s="1259" t="s">
        <v>170</v>
      </c>
      <c r="C10" s="1510" t="s">
        <v>312</v>
      </c>
      <c r="D10" s="1459">
        <v>1</v>
      </c>
      <c r="E10" s="994">
        <v>0</v>
      </c>
      <c r="F10" s="1275">
        <v>0</v>
      </c>
      <c r="G10" s="994">
        <v>0</v>
      </c>
      <c r="H10" s="575">
        <v>0</v>
      </c>
      <c r="I10" s="1221"/>
    </row>
    <row r="11" spans="1:31" s="1223" customFormat="1" ht="20.100000000000001" customHeight="1" x14ac:dyDescent="0.2">
      <c r="A11" s="1236">
        <v>5</v>
      </c>
      <c r="B11" s="1259" t="s">
        <v>314</v>
      </c>
      <c r="C11" s="1507" t="s">
        <v>315</v>
      </c>
      <c r="D11" s="1459">
        <v>2</v>
      </c>
      <c r="E11" s="994">
        <v>0</v>
      </c>
      <c r="F11" s="1538">
        <v>5</v>
      </c>
      <c r="G11" s="994">
        <v>0</v>
      </c>
      <c r="H11" s="1417">
        <f t="shared" si="0"/>
        <v>-3</v>
      </c>
      <c r="I11" s="1221"/>
    </row>
    <row r="12" spans="1:31" s="1223" customFormat="1" ht="20.100000000000001" customHeight="1" x14ac:dyDescent="0.2">
      <c r="A12" s="1234">
        <v>6</v>
      </c>
      <c r="B12" s="1259" t="s">
        <v>176</v>
      </c>
      <c r="C12" s="1507" t="s">
        <v>315</v>
      </c>
      <c r="D12" s="1459">
        <v>19</v>
      </c>
      <c r="E12" s="994">
        <v>0</v>
      </c>
      <c r="F12" s="1538">
        <v>96</v>
      </c>
      <c r="G12" s="994">
        <v>0</v>
      </c>
      <c r="H12" s="1417">
        <f t="shared" si="0"/>
        <v>-77</v>
      </c>
      <c r="I12" s="1221"/>
      <c r="J12" s="1222"/>
    </row>
    <row r="13" spans="1:31" s="1223" customFormat="1" ht="20.100000000000001" customHeight="1" x14ac:dyDescent="0.2">
      <c r="A13" s="1236">
        <v>7</v>
      </c>
      <c r="B13" s="1259" t="s">
        <v>316</v>
      </c>
      <c r="C13" s="1507" t="s">
        <v>315</v>
      </c>
      <c r="D13" s="1594">
        <v>2876</v>
      </c>
      <c r="E13" s="994">
        <v>0</v>
      </c>
      <c r="F13" s="1538">
        <v>4925</v>
      </c>
      <c r="G13" s="1459">
        <v>3</v>
      </c>
      <c r="H13" s="1417">
        <f t="shared" si="0"/>
        <v>-2049</v>
      </c>
      <c r="I13" s="1221"/>
      <c r="J13" s="1222"/>
    </row>
    <row r="14" spans="1:31" s="1223" customFormat="1" ht="20.100000000000001" customHeight="1" x14ac:dyDescent="0.2">
      <c r="A14" s="1234">
        <v>8</v>
      </c>
      <c r="B14" s="1259" t="s">
        <v>317</v>
      </c>
      <c r="C14" s="1507" t="s">
        <v>315</v>
      </c>
      <c r="D14" s="1459">
        <v>1</v>
      </c>
      <c r="E14" s="994">
        <v>0</v>
      </c>
      <c r="F14" s="1275">
        <v>0</v>
      </c>
      <c r="G14" s="994">
        <v>0</v>
      </c>
      <c r="H14" s="575">
        <v>0</v>
      </c>
      <c r="I14" s="1221"/>
      <c r="J14" s="1224"/>
    </row>
    <row r="15" spans="1:31" s="1223" customFormat="1" ht="20.100000000000001" customHeight="1" x14ac:dyDescent="0.2">
      <c r="A15" s="1236">
        <v>9</v>
      </c>
      <c r="B15" s="1259" t="s">
        <v>179</v>
      </c>
      <c r="C15" s="1507" t="s">
        <v>315</v>
      </c>
      <c r="D15" s="1459">
        <v>659</v>
      </c>
      <c r="E15" s="994">
        <v>0</v>
      </c>
      <c r="F15" s="1538">
        <v>1042</v>
      </c>
      <c r="G15" s="994">
        <v>0</v>
      </c>
      <c r="H15" s="1417">
        <f>D15-F15</f>
        <v>-383</v>
      </c>
      <c r="I15" s="1221"/>
      <c r="J15" s="1224"/>
    </row>
    <row r="16" spans="1:31" s="1223" customFormat="1" ht="20.100000000000001" customHeight="1" x14ac:dyDescent="0.2">
      <c r="A16" s="1234">
        <v>10</v>
      </c>
      <c r="B16" s="1259" t="s">
        <v>185</v>
      </c>
      <c r="C16" s="1507" t="s">
        <v>315</v>
      </c>
      <c r="D16" s="1112">
        <v>0</v>
      </c>
      <c r="E16" s="1112">
        <v>0</v>
      </c>
      <c r="F16" s="1538">
        <v>1</v>
      </c>
      <c r="G16" s="1538">
        <v>1</v>
      </c>
      <c r="H16" s="1417">
        <f>D16-F16</f>
        <v>-1</v>
      </c>
      <c r="I16" s="1221"/>
      <c r="J16" s="1224"/>
    </row>
    <row r="17" spans="1:73" s="1223" customFormat="1" ht="20.100000000000001" customHeight="1" x14ac:dyDescent="0.2">
      <c r="A17" s="1236">
        <v>11</v>
      </c>
      <c r="B17" s="1325" t="s">
        <v>318</v>
      </c>
      <c r="C17" s="1507" t="s">
        <v>315</v>
      </c>
      <c r="D17" s="1112">
        <v>0</v>
      </c>
      <c r="E17" s="994">
        <v>0</v>
      </c>
      <c r="F17" s="1275">
        <v>0</v>
      </c>
      <c r="G17" s="994">
        <v>0</v>
      </c>
      <c r="H17" s="575">
        <v>0</v>
      </c>
      <c r="I17" s="1221"/>
    </row>
    <row r="18" spans="1:73" s="1223" customFormat="1" ht="20.100000000000001" customHeight="1" x14ac:dyDescent="0.2">
      <c r="A18" s="1234">
        <v>12</v>
      </c>
      <c r="B18" s="1325" t="s">
        <v>710</v>
      </c>
      <c r="C18" s="1507" t="s">
        <v>315</v>
      </c>
      <c r="D18" s="1459">
        <v>2</v>
      </c>
      <c r="E18" s="994">
        <v>0</v>
      </c>
      <c r="F18" s="1538">
        <v>66</v>
      </c>
      <c r="G18" s="994">
        <v>0</v>
      </c>
      <c r="H18" s="1417">
        <f>D18-F18</f>
        <v>-64</v>
      </c>
      <c r="I18" s="1221"/>
    </row>
    <row r="19" spans="1:73" s="1223" customFormat="1" ht="20.100000000000001" customHeight="1" x14ac:dyDescent="0.2">
      <c r="A19" s="1236">
        <v>13</v>
      </c>
      <c r="B19" s="1325" t="s">
        <v>319</v>
      </c>
      <c r="C19" s="1507" t="s">
        <v>315</v>
      </c>
      <c r="D19" s="1459">
        <v>145</v>
      </c>
      <c r="E19" s="994">
        <v>0</v>
      </c>
      <c r="F19" s="1538">
        <v>436</v>
      </c>
      <c r="G19" s="994">
        <v>0</v>
      </c>
      <c r="H19" s="1417">
        <f>D19-F19</f>
        <v>-291</v>
      </c>
      <c r="I19" s="1221"/>
    </row>
    <row r="20" spans="1:73" s="1223" customFormat="1" ht="18" customHeight="1" x14ac:dyDescent="0.2">
      <c r="A20" s="1234">
        <v>14</v>
      </c>
      <c r="B20" s="1325" t="s">
        <v>190</v>
      </c>
      <c r="C20" s="1507" t="s">
        <v>315</v>
      </c>
      <c r="D20" s="1459">
        <v>5552</v>
      </c>
      <c r="E20" s="994">
        <v>0</v>
      </c>
      <c r="F20" s="1538">
        <v>7951</v>
      </c>
      <c r="G20" s="994">
        <v>0</v>
      </c>
      <c r="H20" s="1417">
        <f t="shared" si="0"/>
        <v>-2399</v>
      </c>
      <c r="I20" s="1221"/>
    </row>
    <row r="21" spans="1:73" s="1223" customFormat="1" ht="18" customHeight="1" x14ac:dyDescent="0.2">
      <c r="A21" s="1236">
        <v>15</v>
      </c>
      <c r="B21" s="1325" t="s">
        <v>320</v>
      </c>
      <c r="C21" s="1507" t="s">
        <v>315</v>
      </c>
      <c r="D21" s="1459">
        <v>2031</v>
      </c>
      <c r="E21" s="994">
        <v>0</v>
      </c>
      <c r="F21" s="1538">
        <v>1476</v>
      </c>
      <c r="G21" s="994">
        <v>0</v>
      </c>
      <c r="H21" s="1417">
        <f t="shared" si="0"/>
        <v>555</v>
      </c>
      <c r="I21" s="1221"/>
    </row>
    <row r="22" spans="1:73" s="1223" customFormat="1" ht="18" customHeight="1" x14ac:dyDescent="0.2">
      <c r="A22" s="1234">
        <v>16</v>
      </c>
      <c r="B22" s="324" t="s">
        <v>321</v>
      </c>
      <c r="C22" s="1507" t="s">
        <v>315</v>
      </c>
      <c r="D22" s="297">
        <v>0</v>
      </c>
      <c r="E22" s="994">
        <v>0</v>
      </c>
      <c r="F22" s="1112">
        <v>0</v>
      </c>
      <c r="G22" s="994">
        <v>0</v>
      </c>
      <c r="H22" s="1417">
        <f t="shared" si="0"/>
        <v>0</v>
      </c>
      <c r="I22" s="1221"/>
      <c r="J22" s="1222"/>
    </row>
    <row r="23" spans="1:73" s="1226" customFormat="1" ht="18" customHeight="1" x14ac:dyDescent="0.2">
      <c r="A23" s="1236">
        <v>17</v>
      </c>
      <c r="B23" s="1325" t="s">
        <v>709</v>
      </c>
      <c r="C23" s="1511" t="s">
        <v>315</v>
      </c>
      <c r="D23" s="297">
        <v>0</v>
      </c>
      <c r="E23" s="994">
        <v>0</v>
      </c>
      <c r="F23" s="1945">
        <v>8</v>
      </c>
      <c r="G23" s="994">
        <v>0</v>
      </c>
      <c r="H23" s="1417">
        <f t="shared" si="0"/>
        <v>-8</v>
      </c>
      <c r="I23" s="1225"/>
    </row>
    <row r="24" spans="1:73" s="1226" customFormat="1" ht="18" customHeight="1" x14ac:dyDescent="0.2">
      <c r="A24" s="1234">
        <v>18</v>
      </c>
      <c r="B24" s="1323" t="s">
        <v>293</v>
      </c>
      <c r="C24" s="1511" t="s">
        <v>315</v>
      </c>
      <c r="D24" s="1594">
        <v>13</v>
      </c>
      <c r="E24" s="994">
        <v>0</v>
      </c>
      <c r="F24" s="1945">
        <v>26</v>
      </c>
      <c r="G24" s="994">
        <v>0</v>
      </c>
      <c r="H24" s="1417">
        <f>D24-F24</f>
        <v>-13</v>
      </c>
      <c r="I24" s="1225"/>
    </row>
    <row r="25" spans="1:73" s="1223" customFormat="1" ht="18" customHeight="1" x14ac:dyDescent="0.2">
      <c r="A25" s="1236">
        <v>19</v>
      </c>
      <c r="B25" s="1325" t="s">
        <v>811</v>
      </c>
      <c r="C25" s="1507" t="s">
        <v>315</v>
      </c>
      <c r="D25" s="994">
        <v>0</v>
      </c>
      <c r="E25" s="994">
        <v>0</v>
      </c>
      <c r="F25" s="1945">
        <v>7</v>
      </c>
      <c r="G25" s="994">
        <v>0</v>
      </c>
      <c r="H25" s="1417">
        <f>D25-F25</f>
        <v>-7</v>
      </c>
      <c r="I25" s="1221"/>
      <c r="J25" s="1221"/>
      <c r="K25" s="1221"/>
      <c r="L25" s="1221"/>
      <c r="M25" s="1221"/>
      <c r="N25" s="1221"/>
      <c r="O25" s="1221"/>
      <c r="P25" s="1221"/>
      <c r="Q25" s="1221"/>
      <c r="R25" s="1221"/>
      <c r="S25" s="1221"/>
      <c r="T25" s="1221"/>
      <c r="U25" s="1221"/>
      <c r="V25" s="1221"/>
      <c r="W25" s="1221"/>
      <c r="X25" s="1221"/>
      <c r="Y25" s="1221"/>
    </row>
    <row r="26" spans="1:73" s="1223" customFormat="1" ht="18" customHeight="1" x14ac:dyDescent="0.2">
      <c r="A26" s="1234">
        <v>20</v>
      </c>
      <c r="B26" s="1326" t="s">
        <v>322</v>
      </c>
      <c r="C26" s="1468" t="s">
        <v>396</v>
      </c>
      <c r="D26" s="1595">
        <v>310</v>
      </c>
      <c r="E26" s="994">
        <v>0</v>
      </c>
      <c r="F26" s="1965">
        <v>66</v>
      </c>
      <c r="G26" s="994">
        <v>0</v>
      </c>
      <c r="H26" s="1417">
        <f t="shared" si="0"/>
        <v>244</v>
      </c>
      <c r="I26" s="1221"/>
      <c r="J26" s="1221"/>
      <c r="K26" s="1221"/>
      <c r="L26" s="1221"/>
      <c r="M26" s="1221"/>
      <c r="N26" s="1221"/>
      <c r="O26" s="1221"/>
      <c r="P26" s="1221"/>
      <c r="Q26" s="1221"/>
      <c r="R26" s="1221"/>
      <c r="S26" s="1221"/>
      <c r="T26" s="1221"/>
      <c r="U26" s="1221"/>
      <c r="V26" s="1221"/>
      <c r="W26" s="1221"/>
      <c r="X26" s="1221"/>
      <c r="Y26" s="1221"/>
    </row>
    <row r="27" spans="1:73" s="1223" customFormat="1" ht="47.25" customHeight="1" x14ac:dyDescent="0.2">
      <c r="A27" s="1255" t="s">
        <v>323</v>
      </c>
      <c r="B27" s="1255" t="s">
        <v>324</v>
      </c>
      <c r="C27" s="1255" t="s">
        <v>703</v>
      </c>
      <c r="D27" s="1596" t="s">
        <v>876</v>
      </c>
      <c r="E27" s="671" t="s">
        <v>925</v>
      </c>
      <c r="F27" s="1411" t="s">
        <v>491</v>
      </c>
      <c r="G27" s="1964" t="s">
        <v>926</v>
      </c>
      <c r="H27" s="1363" t="s">
        <v>325</v>
      </c>
      <c r="I27" s="1227"/>
      <c r="J27" s="1221"/>
      <c r="K27" s="1221"/>
      <c r="L27" s="1221"/>
      <c r="M27" s="1221"/>
      <c r="N27" s="1221"/>
      <c r="O27" s="1221"/>
      <c r="P27" s="1221"/>
      <c r="Q27" s="1221"/>
      <c r="R27" s="1221"/>
      <c r="S27" s="1221"/>
      <c r="T27" s="1221"/>
      <c r="U27" s="1221"/>
      <c r="V27" s="1221"/>
      <c r="W27" s="1221"/>
      <c r="X27" s="1221"/>
      <c r="Y27" s="1221"/>
      <c r="Z27" s="1221"/>
      <c r="AA27" s="1221"/>
      <c r="AB27" s="1221"/>
      <c r="AC27" s="1221"/>
      <c r="AD27" s="1314" t="s">
        <v>730</v>
      </c>
      <c r="AE27" s="1221"/>
      <c r="AF27" s="1221"/>
      <c r="AG27" s="1221"/>
      <c r="AH27" s="1221"/>
      <c r="AI27" s="1221"/>
      <c r="AJ27" s="1221"/>
      <c r="AK27" s="1221"/>
      <c r="AL27" s="1221"/>
      <c r="AM27" s="1221"/>
      <c r="AN27" s="1221"/>
      <c r="AO27" s="1221"/>
      <c r="AP27" s="1221"/>
      <c r="AQ27" s="1221"/>
      <c r="AR27" s="1221"/>
      <c r="AS27" s="1221"/>
      <c r="AT27" s="1221"/>
      <c r="AU27" s="1221"/>
      <c r="AV27" s="1221"/>
      <c r="AW27" s="1221"/>
      <c r="AX27" s="1221"/>
      <c r="AY27" s="1221"/>
      <c r="AZ27" s="1221"/>
      <c r="BA27" s="1221"/>
      <c r="BB27" s="1221"/>
      <c r="BC27" s="1221"/>
      <c r="BD27" s="1221"/>
      <c r="BE27" s="1221"/>
      <c r="BF27" s="1221"/>
      <c r="BG27" s="1221"/>
      <c r="BH27" s="1221"/>
      <c r="BI27" s="1221"/>
      <c r="BJ27" s="1221"/>
      <c r="BK27" s="1221"/>
      <c r="BL27" s="1221"/>
      <c r="BM27" s="1221"/>
      <c r="BN27" s="1221"/>
      <c r="BO27" s="1221"/>
      <c r="BP27" s="1221"/>
      <c r="BQ27" s="1221"/>
      <c r="BR27" s="1221"/>
      <c r="BS27" s="1221"/>
      <c r="BT27" s="1221"/>
      <c r="BU27" s="1221"/>
    </row>
    <row r="28" spans="1:73" s="1223" customFormat="1" ht="21" customHeight="1" x14ac:dyDescent="0.2">
      <c r="A28" s="1261" t="s">
        <v>326</v>
      </c>
      <c r="B28" s="2113" t="s">
        <v>327</v>
      </c>
      <c r="C28" s="2114"/>
      <c r="D28" s="1313"/>
      <c r="E28" s="1878"/>
      <c r="F28" s="1327"/>
      <c r="G28" s="1933"/>
      <c r="H28" s="1418"/>
      <c r="I28" s="1221"/>
    </row>
    <row r="29" spans="1:73" s="1223" customFormat="1" ht="21" customHeight="1" x14ac:dyDescent="0.2">
      <c r="A29" s="1260">
        <v>1</v>
      </c>
      <c r="B29" s="1259" t="s">
        <v>328</v>
      </c>
      <c r="C29" s="1507" t="s">
        <v>329</v>
      </c>
      <c r="D29" s="1597">
        <v>25000</v>
      </c>
      <c r="E29" s="1364">
        <v>19572</v>
      </c>
      <c r="F29" s="1531">
        <f>E29/D29*100</f>
        <v>78.287999999999997</v>
      </c>
      <c r="G29" s="1364">
        <v>19525</v>
      </c>
      <c r="H29" s="1414">
        <f>E29/G29*100-100</f>
        <v>0.24071702944942786</v>
      </c>
      <c r="I29" s="1221"/>
      <c r="AD29" s="1223">
        <f>80+40</f>
        <v>120</v>
      </c>
    </row>
    <row r="30" spans="1:73" s="1223" customFormat="1" ht="21" customHeight="1" x14ac:dyDescent="0.2">
      <c r="A30" s="1260"/>
      <c r="B30" s="1325" t="s">
        <v>330</v>
      </c>
      <c r="C30" s="1507"/>
      <c r="D30" s="1597"/>
      <c r="E30" s="1364">
        <v>0</v>
      </c>
      <c r="F30" s="1533"/>
      <c r="G30" s="1364">
        <v>0</v>
      </c>
      <c r="H30" s="1414"/>
      <c r="I30" s="1221"/>
    </row>
    <row r="31" spans="1:73" s="1223" customFormat="1" ht="21" customHeight="1" x14ac:dyDescent="0.2">
      <c r="A31" s="1260">
        <v>2</v>
      </c>
      <c r="B31" s="1259" t="s">
        <v>672</v>
      </c>
      <c r="C31" s="1468" t="s">
        <v>331</v>
      </c>
      <c r="D31" s="1597">
        <f>D32+D33+D34</f>
        <v>500</v>
      </c>
      <c r="E31" s="1938">
        <f>SUM(E32:E34)</f>
        <v>19</v>
      </c>
      <c r="F31" s="1531">
        <f t="shared" ref="F31:F37" si="1">E31/D31*100</f>
        <v>3.8</v>
      </c>
      <c r="G31" s="1364">
        <f>SUM(G32:G34)</f>
        <v>38</v>
      </c>
      <c r="H31" s="1414">
        <f t="shared" ref="H31:H37" si="2">E31/G31*100-100</f>
        <v>-50</v>
      </c>
      <c r="I31" s="1221"/>
    </row>
    <row r="32" spans="1:73" s="1223" customFormat="1" ht="20.25" customHeight="1" x14ac:dyDescent="0.2">
      <c r="A32" s="1260"/>
      <c r="B32" s="1256" t="s">
        <v>488</v>
      </c>
      <c r="C32" s="1468" t="s">
        <v>332</v>
      </c>
      <c r="D32" s="1598">
        <v>50</v>
      </c>
      <c r="E32" s="1364">
        <v>0</v>
      </c>
      <c r="F32" s="1539">
        <f t="shared" si="1"/>
        <v>0</v>
      </c>
      <c r="G32" s="1934">
        <v>0</v>
      </c>
      <c r="H32" s="1778">
        <v>0</v>
      </c>
      <c r="I32" s="1221"/>
    </row>
    <row r="33" spans="1:33" s="1223" customFormat="1" ht="20.25" customHeight="1" x14ac:dyDescent="0.2">
      <c r="A33" s="1260"/>
      <c r="B33" s="1256" t="s">
        <v>632</v>
      </c>
      <c r="C33" s="1468" t="s">
        <v>332</v>
      </c>
      <c r="D33" s="1598">
        <v>400</v>
      </c>
      <c r="E33" s="1977">
        <v>10</v>
      </c>
      <c r="F33" s="1539">
        <f t="shared" si="1"/>
        <v>2.5</v>
      </c>
      <c r="G33" s="1934">
        <v>27</v>
      </c>
      <c r="H33" s="1414">
        <f t="shared" si="2"/>
        <v>-62.962962962962962</v>
      </c>
      <c r="I33" s="1221"/>
    </row>
    <row r="34" spans="1:33" s="1223" customFormat="1" ht="20.25" customHeight="1" x14ac:dyDescent="0.2">
      <c r="A34" s="1260"/>
      <c r="B34" s="1256" t="s">
        <v>489</v>
      </c>
      <c r="C34" s="1468" t="s">
        <v>332</v>
      </c>
      <c r="D34" s="1598">
        <v>50</v>
      </c>
      <c r="E34" s="1364">
        <v>9</v>
      </c>
      <c r="F34" s="1539">
        <f t="shared" si="1"/>
        <v>18</v>
      </c>
      <c r="G34" s="1934">
        <v>11</v>
      </c>
      <c r="H34" s="1414">
        <f t="shared" si="2"/>
        <v>-18.181818181818173</v>
      </c>
      <c r="I34" s="1221"/>
    </row>
    <row r="35" spans="1:33" s="55" customFormat="1" ht="17.25" customHeight="1" x14ac:dyDescent="0.25">
      <c r="A35" s="1327">
        <v>3</v>
      </c>
      <c r="B35" s="1329" t="s">
        <v>620</v>
      </c>
      <c r="C35" s="1468" t="s">
        <v>396</v>
      </c>
      <c r="D35" s="1599">
        <f>D36+D37</f>
        <v>13000</v>
      </c>
      <c r="E35" s="1599">
        <f>SUM(E36:E37)</f>
        <v>0</v>
      </c>
      <c r="F35" s="1539">
        <f t="shared" si="1"/>
        <v>0</v>
      </c>
      <c r="G35" s="1364">
        <f>G37+G36</f>
        <v>13182</v>
      </c>
      <c r="H35" s="1414">
        <f t="shared" si="2"/>
        <v>-100</v>
      </c>
      <c r="I35" s="1330"/>
      <c r="K35" s="58"/>
      <c r="L35" s="58"/>
      <c r="M35" s="58"/>
      <c r="N35" s="1331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228"/>
      <c r="AG35" s="1663"/>
    </row>
    <row r="36" spans="1:33" s="55" customFormat="1" ht="17.25" customHeight="1" x14ac:dyDescent="0.25">
      <c r="A36" s="1332"/>
      <c r="B36" s="1256" t="s">
        <v>621</v>
      </c>
      <c r="C36" s="1508" t="s">
        <v>332</v>
      </c>
      <c r="D36" s="1600">
        <v>3000</v>
      </c>
      <c r="E36" s="1934">
        <v>0</v>
      </c>
      <c r="F36" s="1539">
        <f t="shared" si="1"/>
        <v>0</v>
      </c>
      <c r="G36" s="1934">
        <v>3054</v>
      </c>
      <c r="H36" s="1414">
        <f t="shared" si="2"/>
        <v>-100</v>
      </c>
      <c r="I36" s="1330"/>
      <c r="K36" s="58"/>
      <c r="L36" s="58"/>
      <c r="M36" s="58"/>
      <c r="N36" s="1331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228"/>
    </row>
    <row r="37" spans="1:33" s="55" customFormat="1" ht="18.75" customHeight="1" x14ac:dyDescent="0.25">
      <c r="A37" s="1333"/>
      <c r="B37" s="1257" t="s">
        <v>622</v>
      </c>
      <c r="C37" s="1509" t="s">
        <v>332</v>
      </c>
      <c r="D37" s="1601">
        <v>10000</v>
      </c>
      <c r="E37" s="1935">
        <v>0</v>
      </c>
      <c r="F37" s="1540">
        <f t="shared" si="1"/>
        <v>0</v>
      </c>
      <c r="G37" s="1935">
        <v>10128</v>
      </c>
      <c r="H37" s="1421">
        <f t="shared" si="2"/>
        <v>-100</v>
      </c>
      <c r="I37" s="1330"/>
      <c r="K37" s="58"/>
      <c r="L37" s="58"/>
      <c r="M37" s="58"/>
      <c r="N37" s="1331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228"/>
    </row>
    <row r="38" spans="1:33" s="1280" customFormat="1" ht="20.25" customHeight="1" x14ac:dyDescent="0.2">
      <c r="A38" s="1469" t="s">
        <v>334</v>
      </c>
      <c r="B38" s="2091" t="s">
        <v>806</v>
      </c>
      <c r="C38" s="2092"/>
      <c r="D38" s="1313"/>
      <c r="E38" s="1933"/>
      <c r="F38" s="1541"/>
      <c r="G38" s="1936"/>
      <c r="H38" s="1415"/>
      <c r="I38" s="1282"/>
    </row>
    <row r="39" spans="1:33" s="1223" customFormat="1" ht="20.25" customHeight="1" x14ac:dyDescent="0.2">
      <c r="A39" s="1262">
        <v>1</v>
      </c>
      <c r="B39" s="1263" t="s">
        <v>335</v>
      </c>
      <c r="C39" s="1506" t="s">
        <v>331</v>
      </c>
      <c r="D39" s="466">
        <v>47</v>
      </c>
      <c r="E39" s="1978">
        <v>45</v>
      </c>
      <c r="F39" s="1542">
        <f t="shared" ref="F39:F74" si="3">E39/D39*100</f>
        <v>95.744680851063833</v>
      </c>
      <c r="G39" s="1937">
        <v>46</v>
      </c>
      <c r="H39" s="1419">
        <f>E39/G39*100-100</f>
        <v>-2.1739130434782652</v>
      </c>
      <c r="I39" s="1221"/>
    </row>
    <row r="40" spans="1:33" s="1223" customFormat="1" ht="20.25" customHeight="1" x14ac:dyDescent="0.2">
      <c r="A40" s="1260">
        <v>2</v>
      </c>
      <c r="B40" s="1259" t="s">
        <v>336</v>
      </c>
      <c r="C40" s="1468" t="s">
        <v>396</v>
      </c>
      <c r="D40" s="1604">
        <f>SUM(D42:D43)</f>
        <v>1026459</v>
      </c>
      <c r="E40" s="1979">
        <f>SUM(E41:E43)</f>
        <v>85</v>
      </c>
      <c r="F40" s="1531">
        <f t="shared" si="3"/>
        <v>8.2808957785941769E-3</v>
      </c>
      <c r="G40" s="1112">
        <f>SUM(G41:G43)</f>
        <v>91</v>
      </c>
      <c r="H40" s="1317">
        <v>0</v>
      </c>
      <c r="I40" s="1221"/>
    </row>
    <row r="41" spans="1:33" s="1223" customFormat="1" ht="20.25" customHeight="1" x14ac:dyDescent="0.2">
      <c r="A41" s="1260"/>
      <c r="B41" s="1698" t="s">
        <v>848</v>
      </c>
      <c r="C41" s="1468"/>
      <c r="D41" s="1364">
        <v>0</v>
      </c>
      <c r="E41" s="1364">
        <v>0</v>
      </c>
      <c r="F41" s="1317">
        <v>0</v>
      </c>
      <c r="G41" s="1364">
        <v>0</v>
      </c>
      <c r="H41" s="1317">
        <v>0</v>
      </c>
      <c r="I41" s="1221"/>
    </row>
    <row r="42" spans="1:33" s="1223" customFormat="1" ht="20.25" customHeight="1" x14ac:dyDescent="0.2">
      <c r="A42" s="1260"/>
      <c r="B42" s="1256" t="s">
        <v>493</v>
      </c>
      <c r="C42" s="1468" t="s">
        <v>396</v>
      </c>
      <c r="D42" s="1905">
        <f>'BC TH 9T (PL 2)'!G152</f>
        <v>1026417</v>
      </c>
      <c r="E42" s="1941">
        <v>43</v>
      </c>
      <c r="F42" s="1531">
        <f t="shared" si="3"/>
        <v>4.1893304573092614E-3</v>
      </c>
      <c r="G42" s="1364">
        <v>59</v>
      </c>
      <c r="H42" s="1317">
        <v>0</v>
      </c>
      <c r="I42" s="1221"/>
      <c r="J42" s="1229"/>
    </row>
    <row r="43" spans="1:33" s="1223" customFormat="1" ht="20.25" customHeight="1" x14ac:dyDescent="0.2">
      <c r="A43" s="1260"/>
      <c r="B43" s="1256" t="s">
        <v>494</v>
      </c>
      <c r="C43" s="1468" t="s">
        <v>396</v>
      </c>
      <c r="D43" s="1602">
        <v>42</v>
      </c>
      <c r="E43" s="1941">
        <v>42</v>
      </c>
      <c r="F43" s="1531">
        <f t="shared" si="3"/>
        <v>100</v>
      </c>
      <c r="G43" s="1364">
        <v>32</v>
      </c>
      <c r="H43" s="1317">
        <v>0</v>
      </c>
      <c r="I43" s="1221"/>
    </row>
    <row r="44" spans="1:33" s="1223" customFormat="1" ht="20.25" customHeight="1" x14ac:dyDescent="0.2">
      <c r="A44" s="1265" t="s">
        <v>337</v>
      </c>
      <c r="B44" s="2097" t="s">
        <v>338</v>
      </c>
      <c r="C44" s="2098"/>
      <c r="D44" s="1603"/>
      <c r="E44" s="1938"/>
      <c r="F44" s="1531"/>
      <c r="G44" s="1938"/>
      <c r="H44" s="1414"/>
      <c r="I44" s="1221"/>
    </row>
    <row r="45" spans="1:33" s="1223" customFormat="1" ht="20.25" customHeight="1" x14ac:dyDescent="0.2">
      <c r="A45" s="1260">
        <v>1</v>
      </c>
      <c r="B45" s="1259" t="s">
        <v>339</v>
      </c>
      <c r="C45" s="1468" t="s">
        <v>331</v>
      </c>
      <c r="D45" s="1604">
        <f>D46+D47</f>
        <v>3059</v>
      </c>
      <c r="E45" s="1364">
        <f>E46+E47</f>
        <v>3162</v>
      </c>
      <c r="F45" s="1531">
        <f>E45/D45*100</f>
        <v>103.36711343576333</v>
      </c>
      <c r="G45" s="1890">
        <f>SUM(G46:G47)</f>
        <v>3016</v>
      </c>
      <c r="H45" s="1414">
        <f t="shared" ref="H45:H54" si="4">E45/G45*100-100</f>
        <v>4.84084880636604</v>
      </c>
      <c r="I45" s="1221"/>
    </row>
    <row r="46" spans="1:33" s="1223" customFormat="1" ht="20.25" customHeight="1" x14ac:dyDescent="0.2">
      <c r="A46" s="1260"/>
      <c r="B46" s="1256" t="s">
        <v>442</v>
      </c>
      <c r="C46" s="1468" t="s">
        <v>331</v>
      </c>
      <c r="D46" s="1605">
        <v>1482</v>
      </c>
      <c r="E46" s="1934">
        <v>1516</v>
      </c>
      <c r="F46" s="1539">
        <f t="shared" si="3"/>
        <v>102.29419703103915</v>
      </c>
      <c r="G46" s="1939">
        <v>1446</v>
      </c>
      <c r="H46" s="1420">
        <f t="shared" si="4"/>
        <v>4.8409405255878397</v>
      </c>
      <c r="I46" s="1221"/>
    </row>
    <row r="47" spans="1:33" s="1223" customFormat="1" ht="20.25" customHeight="1" x14ac:dyDescent="0.2">
      <c r="A47" s="1260"/>
      <c r="B47" s="1256" t="s">
        <v>443</v>
      </c>
      <c r="C47" s="1468" t="s">
        <v>331</v>
      </c>
      <c r="D47" s="1605">
        <v>1577</v>
      </c>
      <c r="E47" s="1934">
        <v>1646</v>
      </c>
      <c r="F47" s="1539">
        <f t="shared" si="3"/>
        <v>104.37539632213063</v>
      </c>
      <c r="G47" s="1939">
        <v>1570</v>
      </c>
      <c r="H47" s="1420">
        <f t="shared" si="4"/>
        <v>4.8407643312101953</v>
      </c>
      <c r="I47" s="1221"/>
    </row>
    <row r="48" spans="1:33" s="1223" customFormat="1" ht="20.25" customHeight="1" x14ac:dyDescent="0.2">
      <c r="A48" s="1260">
        <v>2</v>
      </c>
      <c r="B48" s="1259" t="s">
        <v>340</v>
      </c>
      <c r="C48" s="1468" t="s">
        <v>331</v>
      </c>
      <c r="D48" s="465">
        <f>D49+D50</f>
        <v>80</v>
      </c>
      <c r="E48" s="1980">
        <f>E49+E50</f>
        <v>65</v>
      </c>
      <c r="F48" s="1539">
        <f t="shared" si="3"/>
        <v>81.25</v>
      </c>
      <c r="G48" s="1940">
        <f>SUM(G49:G50)</f>
        <v>64</v>
      </c>
      <c r="H48" s="1414">
        <f t="shared" si="4"/>
        <v>1.5625</v>
      </c>
      <c r="I48" s="1221"/>
    </row>
    <row r="49" spans="1:50" s="1223" customFormat="1" ht="20.25" customHeight="1" x14ac:dyDescent="0.2">
      <c r="A49" s="1260"/>
      <c r="B49" s="1256" t="s">
        <v>442</v>
      </c>
      <c r="C49" s="1468" t="s">
        <v>331</v>
      </c>
      <c r="D49" s="1602">
        <v>50</v>
      </c>
      <c r="E49" s="1941">
        <v>38</v>
      </c>
      <c r="F49" s="1531">
        <f>E49/D49*100</f>
        <v>76</v>
      </c>
      <c r="G49" s="1939">
        <v>27</v>
      </c>
      <c r="H49" s="1420">
        <f t="shared" si="4"/>
        <v>40.740740740740733</v>
      </c>
      <c r="I49" s="1221"/>
    </row>
    <row r="50" spans="1:50" s="1223" customFormat="1" ht="20.25" customHeight="1" x14ac:dyDescent="0.2">
      <c r="A50" s="1260"/>
      <c r="B50" s="1256" t="s">
        <v>443</v>
      </c>
      <c r="C50" s="1468" t="s">
        <v>331</v>
      </c>
      <c r="D50" s="1602">
        <v>30</v>
      </c>
      <c r="E50" s="1934">
        <v>27</v>
      </c>
      <c r="F50" s="1531">
        <f>E50/D50*100</f>
        <v>90</v>
      </c>
      <c r="G50" s="1939">
        <v>37</v>
      </c>
      <c r="H50" s="1795">
        <f t="shared" si="4"/>
        <v>-27.027027027027032</v>
      </c>
      <c r="I50" s="1221"/>
    </row>
    <row r="51" spans="1:50" s="1223" customFormat="1" ht="20.25" customHeight="1" x14ac:dyDescent="0.2">
      <c r="A51" s="1260">
        <v>3</v>
      </c>
      <c r="B51" s="1259" t="s">
        <v>633</v>
      </c>
      <c r="C51" s="1468" t="s">
        <v>331</v>
      </c>
      <c r="D51" s="1604">
        <f>D52+D53</f>
        <v>2147</v>
      </c>
      <c r="E51" s="1112">
        <f>E52+E53</f>
        <v>2251</v>
      </c>
      <c r="F51" s="1531">
        <f>E51/D51*100</f>
        <v>104.84396832789939</v>
      </c>
      <c r="G51" s="1890">
        <f>G52+G53</f>
        <v>2147</v>
      </c>
      <c r="H51" s="1420">
        <f t="shared" si="4"/>
        <v>4.8439683278993897</v>
      </c>
      <c r="I51" s="1221"/>
    </row>
    <row r="52" spans="1:50" s="1223" customFormat="1" ht="20.25" customHeight="1" x14ac:dyDescent="0.2">
      <c r="A52" s="1260"/>
      <c r="B52" s="1256" t="s">
        <v>442</v>
      </c>
      <c r="C52" s="1468" t="s">
        <v>331</v>
      </c>
      <c r="D52" s="1605">
        <v>1039</v>
      </c>
      <c r="E52" s="1934">
        <v>1084</v>
      </c>
      <c r="F52" s="1531">
        <f>E52/D52*100</f>
        <v>104.33108758421558</v>
      </c>
      <c r="G52" s="1939">
        <v>1027</v>
      </c>
      <c r="H52" s="1420">
        <f t="shared" si="4"/>
        <v>5.550146056475171</v>
      </c>
      <c r="I52" s="1221"/>
    </row>
    <row r="53" spans="1:50" s="1223" customFormat="1" ht="20.25" customHeight="1" x14ac:dyDescent="0.2">
      <c r="A53" s="1260"/>
      <c r="B53" s="1256" t="s">
        <v>443</v>
      </c>
      <c r="C53" s="1468" t="s">
        <v>331</v>
      </c>
      <c r="D53" s="1605">
        <v>1108</v>
      </c>
      <c r="E53" s="1934">
        <v>1167</v>
      </c>
      <c r="F53" s="1531">
        <f>E53/D53*100</f>
        <v>105.32490974729242</v>
      </c>
      <c r="G53" s="1939">
        <v>1120</v>
      </c>
      <c r="H53" s="1420">
        <f t="shared" si="4"/>
        <v>4.1964285714285694</v>
      </c>
      <c r="I53" s="1221"/>
    </row>
    <row r="54" spans="1:50" s="1223" customFormat="1" ht="20.25" customHeight="1" x14ac:dyDescent="0.2">
      <c r="A54" s="1260">
        <v>4</v>
      </c>
      <c r="B54" s="1259" t="s">
        <v>648</v>
      </c>
      <c r="C54" s="1468" t="s">
        <v>805</v>
      </c>
      <c r="D54" s="465">
        <v>147</v>
      </c>
      <c r="E54" s="1364">
        <v>147</v>
      </c>
      <c r="F54" s="1531">
        <f t="shared" si="3"/>
        <v>100</v>
      </c>
      <c r="G54" s="1890">
        <v>149</v>
      </c>
      <c r="H54" s="1414">
        <f t="shared" si="4"/>
        <v>-1.3422818791946298</v>
      </c>
      <c r="I54" s="1221"/>
    </row>
    <row r="55" spans="1:50" s="1223" customFormat="1" ht="21.75" customHeight="1" x14ac:dyDescent="0.2">
      <c r="A55" s="1266" t="s">
        <v>341</v>
      </c>
      <c r="B55" s="2101" t="s">
        <v>343</v>
      </c>
      <c r="C55" s="2102"/>
      <c r="D55" s="1606"/>
      <c r="E55" s="1803"/>
      <c r="F55" s="1531"/>
      <c r="G55" s="1938"/>
      <c r="H55" s="1414"/>
      <c r="I55" s="1230"/>
      <c r="J55" s="1221"/>
      <c r="K55" s="1221"/>
      <c r="L55" s="1221"/>
      <c r="M55" s="1221"/>
      <c r="N55" s="1221"/>
      <c r="O55" s="1221"/>
      <c r="P55" s="1221"/>
      <c r="Q55" s="1221"/>
      <c r="R55" s="1221"/>
      <c r="S55" s="1221"/>
      <c r="T55" s="1221"/>
      <c r="U55" s="1221"/>
      <c r="V55" s="1221"/>
      <c r="W55" s="1221"/>
      <c r="X55" s="1221"/>
      <c r="Y55" s="1221"/>
      <c r="Z55" s="1221"/>
      <c r="AA55" s="1221"/>
      <c r="AB55" s="1221"/>
      <c r="AC55" s="1221"/>
      <c r="AD55" s="1221"/>
      <c r="AE55" s="1221"/>
      <c r="AF55" s="1221"/>
      <c r="AG55" s="1221"/>
      <c r="AH55" s="1221"/>
      <c r="AI55" s="1221"/>
      <c r="AJ55" s="1221"/>
      <c r="AK55" s="1221"/>
      <c r="AL55" s="1221"/>
      <c r="AM55" s="1221"/>
      <c r="AN55" s="1221"/>
      <c r="AO55" s="1221"/>
      <c r="AP55" s="1221"/>
      <c r="AQ55" s="1221"/>
      <c r="AR55" s="1221"/>
      <c r="AS55" s="1221"/>
      <c r="AT55" s="1221"/>
      <c r="AU55" s="1221"/>
      <c r="AV55" s="1221"/>
      <c r="AW55" s="1221"/>
      <c r="AX55" s="1221"/>
    </row>
    <row r="56" spans="1:50" s="1223" customFormat="1" ht="19.5" customHeight="1" x14ac:dyDescent="0.2">
      <c r="A56" s="1267">
        <v>1</v>
      </c>
      <c r="B56" s="1268" t="s">
        <v>344</v>
      </c>
      <c r="C56" s="1467" t="s">
        <v>331</v>
      </c>
      <c r="D56" s="1607">
        <v>16500</v>
      </c>
      <c r="E56" s="1364">
        <v>13004</v>
      </c>
      <c r="F56" s="1531">
        <f t="shared" si="3"/>
        <v>78.812121212121212</v>
      </c>
      <c r="G56" s="1364">
        <v>16531</v>
      </c>
      <c r="H56" s="1414">
        <f>E56/G56*100-100</f>
        <v>-21.335672373117177</v>
      </c>
      <c r="I56" s="1221"/>
    </row>
    <row r="57" spans="1:50" s="1223" customFormat="1" ht="19.5" customHeight="1" x14ac:dyDescent="0.2">
      <c r="A57" s="1267">
        <v>2</v>
      </c>
      <c r="B57" s="1268" t="s">
        <v>345</v>
      </c>
      <c r="C57" s="1467" t="s">
        <v>329</v>
      </c>
      <c r="D57" s="1607">
        <v>11500</v>
      </c>
      <c r="E57" s="1364">
        <v>7812</v>
      </c>
      <c r="F57" s="1531">
        <f t="shared" si="3"/>
        <v>67.9304347826087</v>
      </c>
      <c r="G57" s="1364">
        <v>8219</v>
      </c>
      <c r="H57" s="1414">
        <f>E57/G57*100-100</f>
        <v>-4.9519406253802174</v>
      </c>
      <c r="I57" s="1221"/>
    </row>
    <row r="58" spans="1:50" s="1223" customFormat="1" ht="19.5" customHeight="1" x14ac:dyDescent="0.2">
      <c r="A58" s="1267">
        <v>3</v>
      </c>
      <c r="B58" s="1268" t="s">
        <v>346</v>
      </c>
      <c r="C58" s="1467" t="s">
        <v>331</v>
      </c>
      <c r="D58" s="1606">
        <v>210</v>
      </c>
      <c r="E58" s="1364">
        <v>135</v>
      </c>
      <c r="F58" s="1531">
        <f t="shared" si="3"/>
        <v>64.285714285714292</v>
      </c>
      <c r="G58" s="1364">
        <v>127</v>
      </c>
      <c r="H58" s="1414">
        <f>E58/G58*100-100</f>
        <v>6.2992125984252141</v>
      </c>
      <c r="I58" s="1221"/>
    </row>
    <row r="59" spans="1:50" s="1223" customFormat="1" ht="19.5" customHeight="1" x14ac:dyDescent="0.2">
      <c r="A59" s="1267">
        <v>4</v>
      </c>
      <c r="B59" s="1268" t="s">
        <v>487</v>
      </c>
      <c r="C59" s="1467" t="s">
        <v>331</v>
      </c>
      <c r="D59" s="1606">
        <v>210</v>
      </c>
      <c r="E59" s="1364">
        <v>168</v>
      </c>
      <c r="F59" s="1531">
        <f t="shared" si="3"/>
        <v>80</v>
      </c>
      <c r="G59" s="1364">
        <v>174</v>
      </c>
      <c r="H59" s="1414">
        <f>E59/G59*100-100</f>
        <v>-3.448275862068968</v>
      </c>
      <c r="I59" s="1221"/>
    </row>
    <row r="60" spans="1:50" s="1223" customFormat="1" ht="19.5" customHeight="1" x14ac:dyDescent="0.2">
      <c r="A60" s="1267">
        <v>5</v>
      </c>
      <c r="B60" s="1268" t="s">
        <v>965</v>
      </c>
      <c r="C60" s="1467" t="s">
        <v>331</v>
      </c>
      <c r="D60" s="1606">
        <v>360</v>
      </c>
      <c r="E60" s="1364">
        <v>290</v>
      </c>
      <c r="F60" s="1531">
        <f t="shared" si="3"/>
        <v>80.555555555555557</v>
      </c>
      <c r="G60" s="1364">
        <v>323</v>
      </c>
      <c r="H60" s="1414">
        <f>E60/G60*100-100</f>
        <v>-10.216718266253864</v>
      </c>
      <c r="I60" s="1221"/>
    </row>
    <row r="61" spans="1:50" s="1223" customFormat="1" ht="19.5" customHeight="1" x14ac:dyDescent="0.2">
      <c r="A61" s="1267">
        <v>6</v>
      </c>
      <c r="B61" s="1269" t="s">
        <v>347</v>
      </c>
      <c r="C61" s="1335" t="s">
        <v>0</v>
      </c>
      <c r="D61" s="1608"/>
      <c r="E61" s="1981">
        <v>0</v>
      </c>
      <c r="F61" s="1542"/>
      <c r="G61" s="1941">
        <v>0</v>
      </c>
      <c r="H61" s="1419"/>
      <c r="I61" s="1221"/>
    </row>
    <row r="62" spans="1:50" s="1223" customFormat="1" ht="19.5" customHeight="1" x14ac:dyDescent="0.2">
      <c r="A62" s="1266"/>
      <c r="B62" s="2101" t="s">
        <v>348</v>
      </c>
      <c r="C62" s="2102"/>
      <c r="D62" s="1609"/>
      <c r="E62" s="1880"/>
      <c r="F62" s="1531"/>
      <c r="G62" s="1938"/>
      <c r="H62" s="1414"/>
      <c r="I62" s="1221"/>
    </row>
    <row r="63" spans="1:50" s="1223" customFormat="1" ht="19.5" customHeight="1" x14ac:dyDescent="0.2">
      <c r="A63" s="1267">
        <v>1</v>
      </c>
      <c r="B63" s="1268" t="s">
        <v>349</v>
      </c>
      <c r="C63" s="1513" t="s">
        <v>356</v>
      </c>
      <c r="D63" s="1607">
        <v>130000</v>
      </c>
      <c r="E63" s="1364">
        <v>60035</v>
      </c>
      <c r="F63" s="1531">
        <f>E63/D63*100</f>
        <v>46.180769230769229</v>
      </c>
      <c r="G63" s="1364">
        <v>74595</v>
      </c>
      <c r="H63" s="1414">
        <f>E63/G63*100-100</f>
        <v>-19.518734499631336</v>
      </c>
      <c r="I63" s="1221"/>
    </row>
    <row r="64" spans="1:50" s="1223" customFormat="1" ht="19.5" customHeight="1" x14ac:dyDescent="0.2">
      <c r="A64" s="1267">
        <v>2</v>
      </c>
      <c r="B64" s="1268" t="s">
        <v>350</v>
      </c>
      <c r="C64" s="1514" t="s">
        <v>332</v>
      </c>
      <c r="D64" s="1607">
        <v>100000</v>
      </c>
      <c r="E64" s="1364">
        <v>57111</v>
      </c>
      <c r="F64" s="1531">
        <f t="shared" si="3"/>
        <v>57.111000000000004</v>
      </c>
      <c r="G64" s="1364">
        <v>70630</v>
      </c>
      <c r="H64" s="1414">
        <f>E64/G64*100-100</f>
        <v>-19.140591816508561</v>
      </c>
      <c r="I64" s="1221"/>
    </row>
    <row r="65" spans="1:38" s="1223" customFormat="1" ht="19.5" customHeight="1" x14ac:dyDescent="0.2">
      <c r="A65" s="1368">
        <v>3</v>
      </c>
      <c r="B65" s="1369" t="s">
        <v>351</v>
      </c>
      <c r="C65" s="1515" t="s">
        <v>332</v>
      </c>
      <c r="D65" s="1610">
        <v>100000</v>
      </c>
      <c r="E65" s="1277">
        <v>55161</v>
      </c>
      <c r="F65" s="1542">
        <f t="shared" si="3"/>
        <v>55.161000000000001</v>
      </c>
      <c r="G65" s="1277">
        <v>67947</v>
      </c>
      <c r="H65" s="1419">
        <f>E65/G65*100-100</f>
        <v>-18.817607841405803</v>
      </c>
      <c r="I65" s="1221"/>
    </row>
    <row r="66" spans="1:38" s="1223" customFormat="1" ht="19.5" customHeight="1" x14ac:dyDescent="0.2">
      <c r="A66" s="1368">
        <v>4</v>
      </c>
      <c r="B66" s="1623" t="s">
        <v>352</v>
      </c>
      <c r="C66" s="1624"/>
      <c r="D66" s="466"/>
      <c r="E66" s="1277">
        <v>0</v>
      </c>
      <c r="F66" s="1542"/>
      <c r="G66" s="1277">
        <v>1</v>
      </c>
      <c r="H66" s="1780">
        <v>0</v>
      </c>
      <c r="I66" s="1221"/>
    </row>
    <row r="67" spans="1:38" s="1223" customFormat="1" ht="21.75" customHeight="1" x14ac:dyDescent="0.2">
      <c r="A67" s="1628" t="s">
        <v>342</v>
      </c>
      <c r="B67" s="2103" t="s">
        <v>354</v>
      </c>
      <c r="C67" s="2103"/>
      <c r="D67" s="1629"/>
      <c r="E67" s="1881"/>
      <c r="F67" s="1531"/>
      <c r="G67" s="1938"/>
      <c r="H67" s="1414"/>
      <c r="I67" s="1221"/>
    </row>
    <row r="68" spans="1:38" s="1223" customFormat="1" ht="19.5" customHeight="1" x14ac:dyDescent="0.2">
      <c r="A68" s="1336"/>
      <c r="B68" s="1337" t="s">
        <v>486</v>
      </c>
      <c r="C68" s="1516" t="s">
        <v>0</v>
      </c>
      <c r="D68" s="1612" t="s">
        <v>563</v>
      </c>
      <c r="E68" s="1932">
        <f>F69</f>
        <v>68.754398311048561</v>
      </c>
      <c r="F68" s="1653"/>
      <c r="G68" s="1932">
        <v>58.9</v>
      </c>
      <c r="H68" s="1414"/>
      <c r="I68" s="1221"/>
    </row>
    <row r="69" spans="1:38" s="1223" customFormat="1" ht="19.5" customHeight="1" x14ac:dyDescent="0.2">
      <c r="A69" s="1336">
        <v>1</v>
      </c>
      <c r="B69" s="1276" t="s">
        <v>355</v>
      </c>
      <c r="C69" s="1517" t="s">
        <v>356</v>
      </c>
      <c r="D69" s="1613">
        <v>14210</v>
      </c>
      <c r="E69" s="1364">
        <v>9770</v>
      </c>
      <c r="F69" s="1702">
        <f>E69/D69*100</f>
        <v>68.754398311048561</v>
      </c>
      <c r="G69" s="1364">
        <v>9776</v>
      </c>
      <c r="H69" s="1414">
        <f t="shared" ref="H69:H75" si="5">E69/G69*100-100</f>
        <v>-6.137479541735047E-2</v>
      </c>
      <c r="I69" s="1221"/>
    </row>
    <row r="70" spans="1:38" s="1223" customFormat="1" ht="19.5" customHeight="1" x14ac:dyDescent="0.2">
      <c r="A70" s="1336">
        <v>2</v>
      </c>
      <c r="B70" s="1276" t="s">
        <v>717</v>
      </c>
      <c r="C70" s="1517" t="s">
        <v>357</v>
      </c>
      <c r="D70" s="1613">
        <v>13950</v>
      </c>
      <c r="E70" s="1364">
        <v>7913</v>
      </c>
      <c r="F70" s="1531">
        <f t="shared" si="3"/>
        <v>56.724014336917563</v>
      </c>
      <c r="G70" s="1364">
        <v>10081</v>
      </c>
      <c r="H70" s="1414">
        <f t="shared" si="5"/>
        <v>-21.505802995734541</v>
      </c>
      <c r="I70" s="1221"/>
    </row>
    <row r="71" spans="1:38" s="1223" customFormat="1" ht="19.5" customHeight="1" x14ac:dyDescent="0.2">
      <c r="A71" s="1336">
        <v>3</v>
      </c>
      <c r="B71" s="1276" t="s">
        <v>711</v>
      </c>
      <c r="C71" s="1517" t="s">
        <v>358</v>
      </c>
      <c r="D71" s="1537">
        <v>0</v>
      </c>
      <c r="E71" s="1981">
        <v>0</v>
      </c>
      <c r="F71" s="1537">
        <v>0</v>
      </c>
      <c r="G71" s="1364">
        <v>0</v>
      </c>
      <c r="H71" s="1364">
        <v>0</v>
      </c>
      <c r="I71" s="1221"/>
    </row>
    <row r="72" spans="1:38" s="1223" customFormat="1" ht="19.5" customHeight="1" x14ac:dyDescent="0.2">
      <c r="A72" s="1336">
        <v>4</v>
      </c>
      <c r="B72" s="1276" t="s">
        <v>495</v>
      </c>
      <c r="C72" s="1517" t="s">
        <v>356</v>
      </c>
      <c r="D72" s="1613">
        <v>14210</v>
      </c>
      <c r="E72" s="1364">
        <v>8765</v>
      </c>
      <c r="F72" s="1531">
        <f>E72/D72*100</f>
        <v>61.681914144968331</v>
      </c>
      <c r="G72" s="1364">
        <v>7190</v>
      </c>
      <c r="H72" s="1414">
        <f t="shared" si="5"/>
        <v>21.905424200278162</v>
      </c>
      <c r="I72" s="1221"/>
    </row>
    <row r="73" spans="1:38" s="1223" customFormat="1" ht="19.5" customHeight="1" x14ac:dyDescent="0.2">
      <c r="A73" s="1336">
        <v>5</v>
      </c>
      <c r="B73" s="1276" t="s">
        <v>359</v>
      </c>
      <c r="C73" s="1517" t="s">
        <v>356</v>
      </c>
      <c r="D73" s="1613">
        <v>13870</v>
      </c>
      <c r="E73" s="1364">
        <v>9019</v>
      </c>
      <c r="F73" s="1531">
        <f t="shared" si="3"/>
        <v>65.025234318673398</v>
      </c>
      <c r="G73" s="1364">
        <v>9534</v>
      </c>
      <c r="H73" s="1414">
        <f t="shared" si="5"/>
        <v>-5.4017201594294164</v>
      </c>
      <c r="I73" s="1221"/>
    </row>
    <row r="74" spans="1:38" s="1223" customFormat="1" ht="19.5" customHeight="1" x14ac:dyDescent="0.2">
      <c r="A74" s="1630">
        <v>6</v>
      </c>
      <c r="B74" s="1631" t="s">
        <v>729</v>
      </c>
      <c r="C74" s="1632" t="s">
        <v>356</v>
      </c>
      <c r="D74" s="1633">
        <v>13200</v>
      </c>
      <c r="E74" s="1942">
        <v>8777</v>
      </c>
      <c r="F74" s="1699">
        <f t="shared" si="3"/>
        <v>66.492424242424235</v>
      </c>
      <c r="G74" s="1942">
        <v>9624</v>
      </c>
      <c r="H74" s="1421">
        <f t="shared" si="5"/>
        <v>-8.8009143807148718</v>
      </c>
      <c r="I74" s="1231"/>
    </row>
    <row r="75" spans="1:38" s="1223" customFormat="1" ht="19.5" customHeight="1" x14ac:dyDescent="0.2">
      <c r="A75" s="1625">
        <v>7</v>
      </c>
      <c r="B75" s="1626" t="s">
        <v>360</v>
      </c>
      <c r="C75" s="1627" t="s">
        <v>356</v>
      </c>
      <c r="D75" s="1614">
        <v>13200</v>
      </c>
      <c r="E75" s="1943">
        <v>8341</v>
      </c>
      <c r="F75" s="1541">
        <f>E75/D75*100</f>
        <v>63.189393939393938</v>
      </c>
      <c r="G75" s="1943">
        <v>10312</v>
      </c>
      <c r="H75" s="1415">
        <f t="shared" si="5"/>
        <v>-19.113653995345231</v>
      </c>
      <c r="I75" s="1231"/>
    </row>
    <row r="76" spans="1:38" s="1280" customFormat="1" ht="22.5" customHeight="1" x14ac:dyDescent="0.2">
      <c r="A76" s="1338" t="s">
        <v>353</v>
      </c>
      <c r="B76" s="2081" t="s">
        <v>627</v>
      </c>
      <c r="C76" s="2082"/>
      <c r="D76" s="1615"/>
      <c r="E76" s="1803"/>
      <c r="F76" s="1332"/>
      <c r="G76" s="1938"/>
      <c r="H76" s="1414"/>
      <c r="I76" s="1339"/>
      <c r="J76" s="1282"/>
      <c r="K76" s="1282"/>
      <c r="L76" s="1282"/>
      <c r="M76" s="1282"/>
      <c r="N76" s="1282"/>
      <c r="O76" s="1282"/>
      <c r="P76" s="1282"/>
      <c r="Q76" s="1282"/>
      <c r="R76" s="1282"/>
      <c r="S76" s="1282"/>
      <c r="T76" s="1282"/>
      <c r="U76" s="1282"/>
      <c r="V76" s="1282"/>
      <c r="W76" s="1282"/>
      <c r="X76" s="1282"/>
      <c r="Y76" s="1282"/>
      <c r="Z76" s="1282"/>
      <c r="AA76" s="1282"/>
      <c r="AB76" s="1282"/>
      <c r="AC76" s="1282"/>
      <c r="AD76" s="1282"/>
      <c r="AE76" s="1282"/>
      <c r="AF76" s="1282"/>
      <c r="AG76" s="1282"/>
      <c r="AH76" s="1282"/>
      <c r="AI76" s="1282"/>
      <c r="AJ76" s="1282"/>
      <c r="AK76" s="1282"/>
      <c r="AL76" s="1282"/>
    </row>
    <row r="77" spans="1:38" s="1223" customFormat="1" ht="19.5" customHeight="1" x14ac:dyDescent="0.2">
      <c r="A77" s="1328"/>
      <c r="B77" s="1340" t="s">
        <v>366</v>
      </c>
      <c r="C77" s="1518" t="s">
        <v>0</v>
      </c>
      <c r="D77" s="1358">
        <v>13.5</v>
      </c>
      <c r="E77" s="2104" t="s">
        <v>897</v>
      </c>
      <c r="F77" s="2105"/>
      <c r="G77" s="2106"/>
      <c r="H77" s="1414"/>
      <c r="I77" s="1221"/>
    </row>
    <row r="78" spans="1:38" s="1223" customFormat="1" ht="19.5" customHeight="1" x14ac:dyDescent="0.2">
      <c r="A78" s="1328">
        <v>1</v>
      </c>
      <c r="B78" s="1340" t="s">
        <v>367</v>
      </c>
      <c r="C78" s="1668" t="s">
        <v>356</v>
      </c>
      <c r="D78" s="1616">
        <v>50250</v>
      </c>
      <c r="E78" s="1364">
        <v>50510</v>
      </c>
      <c r="F78" s="1531">
        <f>E78/D78*100</f>
        <v>100.51741293532339</v>
      </c>
      <c r="G78" s="1944">
        <v>47580</v>
      </c>
      <c r="H78" s="1414">
        <v>0</v>
      </c>
      <c r="I78" s="1221"/>
    </row>
    <row r="79" spans="1:38" s="1223" customFormat="1" ht="19.5" customHeight="1" x14ac:dyDescent="0.2">
      <c r="A79" s="1328">
        <v>2</v>
      </c>
      <c r="B79" s="1340" t="s">
        <v>626</v>
      </c>
      <c r="C79" s="1668" t="s">
        <v>315</v>
      </c>
      <c r="D79" s="1616">
        <v>12000</v>
      </c>
      <c r="E79" s="1364">
        <v>10453</v>
      </c>
      <c r="F79" s="1531">
        <f>E79/D79*100</f>
        <v>87.108333333333334</v>
      </c>
      <c r="G79" s="1944">
        <v>4824</v>
      </c>
      <c r="H79" s="1414">
        <v>0</v>
      </c>
      <c r="I79" s="1221"/>
    </row>
    <row r="80" spans="1:38" s="1223" customFormat="1" ht="19.5" customHeight="1" x14ac:dyDescent="0.2">
      <c r="A80" s="1328">
        <v>3</v>
      </c>
      <c r="B80" s="1340" t="s">
        <v>797</v>
      </c>
      <c r="C80" s="1668" t="s">
        <v>356</v>
      </c>
      <c r="D80" s="1038">
        <v>1530</v>
      </c>
      <c r="E80" s="1364">
        <v>0</v>
      </c>
      <c r="F80" s="1531">
        <f>E80/D80*100</f>
        <v>0</v>
      </c>
      <c r="G80" s="1944">
        <v>0</v>
      </c>
      <c r="H80" s="1414">
        <v>0</v>
      </c>
      <c r="I80" s="1221"/>
    </row>
    <row r="81" spans="1:75" s="1233" customFormat="1" ht="21.75" customHeight="1" x14ac:dyDescent="0.2">
      <c r="A81" s="1338" t="s">
        <v>361</v>
      </c>
      <c r="B81" s="2095" t="s">
        <v>373</v>
      </c>
      <c r="C81" s="2096"/>
      <c r="D81" s="360"/>
      <c r="E81" s="1881"/>
      <c r="F81" s="1531"/>
      <c r="G81" s="1945"/>
      <c r="H81" s="1414"/>
      <c r="I81" s="1232"/>
    </row>
    <row r="82" spans="1:75" s="1233" customFormat="1" ht="19.5" customHeight="1" x14ac:dyDescent="0.2">
      <c r="A82" s="1328">
        <v>1</v>
      </c>
      <c r="B82" s="1264" t="s">
        <v>511</v>
      </c>
      <c r="C82" s="1510" t="s">
        <v>374</v>
      </c>
      <c r="D82" s="1360">
        <v>141</v>
      </c>
      <c r="E82" s="1360">
        <v>141</v>
      </c>
      <c r="F82" s="1531">
        <f>E82/D82*100</f>
        <v>100</v>
      </c>
      <c r="G82" s="1945">
        <v>141</v>
      </c>
      <c r="H82" s="1414">
        <f>E82/G82*100-100</f>
        <v>0</v>
      </c>
      <c r="I82" s="1232"/>
    </row>
    <row r="83" spans="1:75" s="1233" customFormat="1" ht="19.5" customHeight="1" x14ac:dyDescent="0.2">
      <c r="A83" s="1334">
        <v>2</v>
      </c>
      <c r="B83" s="1270" t="s">
        <v>731</v>
      </c>
      <c r="C83" s="1519" t="s">
        <v>375</v>
      </c>
      <c r="D83" s="1277">
        <v>79805</v>
      </c>
      <c r="E83" s="1946">
        <v>112254</v>
      </c>
      <c r="F83" s="1531">
        <f>E83/D83*100</f>
        <v>140.66035962658981</v>
      </c>
      <c r="G83" s="1946">
        <v>3051</v>
      </c>
      <c r="H83" s="1414">
        <f>E83/G83*100-100</f>
        <v>3579.2527040314653</v>
      </c>
      <c r="I83" s="1232"/>
      <c r="AD83" s="1233">
        <f>112.254/79.805*100</f>
        <v>140.66035962658981</v>
      </c>
    </row>
    <row r="84" spans="1:75" s="1280" customFormat="1" ht="21.75" customHeight="1" x14ac:dyDescent="0.2">
      <c r="A84" s="1338" t="s">
        <v>365</v>
      </c>
      <c r="B84" s="2097" t="s">
        <v>377</v>
      </c>
      <c r="C84" s="2098"/>
      <c r="D84" s="1617"/>
      <c r="E84" s="1881"/>
      <c r="F84" s="1531"/>
      <c r="G84" s="1947"/>
      <c r="H84" s="1414"/>
      <c r="I84" s="1282"/>
      <c r="J84" s="1341"/>
      <c r="K84" s="1341"/>
      <c r="L84" s="1341"/>
      <c r="M84" s="1341"/>
      <c r="N84" s="1341"/>
      <c r="O84" s="1341"/>
      <c r="P84" s="1341"/>
      <c r="Q84" s="1341"/>
      <c r="R84" s="1341"/>
      <c r="S84" s="1341"/>
      <c r="T84" s="1341"/>
      <c r="U84" s="1341"/>
      <c r="V84" s="1341"/>
      <c r="W84" s="1341"/>
      <c r="X84" s="1341"/>
      <c r="Y84" s="1341"/>
    </row>
    <row r="85" spans="1:75" s="1223" customFormat="1" ht="19.5" customHeight="1" x14ac:dyDescent="0.2">
      <c r="A85" s="1328">
        <v>1</v>
      </c>
      <c r="B85" s="1259" t="s">
        <v>378</v>
      </c>
      <c r="C85" s="1510" t="s">
        <v>230</v>
      </c>
      <c r="D85" s="1278">
        <v>206372</v>
      </c>
      <c r="E85" s="1946">
        <v>157113</v>
      </c>
      <c r="F85" s="1531">
        <f>E85/D85*100</f>
        <v>76.13096737929564</v>
      </c>
      <c r="G85" s="1945">
        <v>147631</v>
      </c>
      <c r="H85" s="1414">
        <f>E85/G85*100-100</f>
        <v>6.4227702853736588</v>
      </c>
      <c r="I85" s="1221"/>
    </row>
    <row r="86" spans="1:75" s="1223" customFormat="1" ht="19.5" customHeight="1" x14ac:dyDescent="0.2">
      <c r="A86" s="1328">
        <v>2</v>
      </c>
      <c r="B86" s="1259" t="s">
        <v>379</v>
      </c>
      <c r="C86" s="1510" t="s">
        <v>230</v>
      </c>
      <c r="D86" s="1278">
        <v>206372</v>
      </c>
      <c r="E86" s="1946">
        <v>190728</v>
      </c>
      <c r="F86" s="1531">
        <f t="shared" ref="F86:F92" si="6">E86/D86*100</f>
        <v>92.41951427519237</v>
      </c>
      <c r="G86" s="1945">
        <v>184463</v>
      </c>
      <c r="H86" s="1414">
        <f t="shared" ref="H86:H92" si="7">E86/G86*100-100</f>
        <v>3.3963450664902979</v>
      </c>
      <c r="I86" s="1221"/>
    </row>
    <row r="87" spans="1:75" s="1223" customFormat="1" ht="19.5" customHeight="1" x14ac:dyDescent="0.2">
      <c r="A87" s="1328">
        <v>3</v>
      </c>
      <c r="B87" s="1259" t="s">
        <v>233</v>
      </c>
      <c r="C87" s="1510" t="s">
        <v>230</v>
      </c>
      <c r="D87" s="1278">
        <v>109510</v>
      </c>
      <c r="E87" s="1946">
        <v>75388</v>
      </c>
      <c r="F87" s="1531">
        <f t="shared" si="6"/>
        <v>68.841201716738198</v>
      </c>
      <c r="G87" s="1945">
        <v>76030</v>
      </c>
      <c r="H87" s="1414">
        <f t="shared" si="7"/>
        <v>-0.84440352492437398</v>
      </c>
      <c r="I87" s="1221"/>
    </row>
    <row r="88" spans="1:75" s="1223" customFormat="1" ht="19.5" customHeight="1" x14ac:dyDescent="0.2">
      <c r="A88" s="1328">
        <v>4</v>
      </c>
      <c r="B88" s="1259" t="s">
        <v>380</v>
      </c>
      <c r="C88" s="1510" t="s">
        <v>230</v>
      </c>
      <c r="D88" s="1278">
        <v>206372</v>
      </c>
      <c r="E88" s="1946">
        <v>128439</v>
      </c>
      <c r="F88" s="1531">
        <f t="shared" si="6"/>
        <v>62.236640629542769</v>
      </c>
      <c r="G88" s="1945">
        <v>119406</v>
      </c>
      <c r="H88" s="1414">
        <f t="shared" si="7"/>
        <v>7.5649464851012453</v>
      </c>
      <c r="I88" s="1221"/>
    </row>
    <row r="89" spans="1:75" s="1223" customFormat="1" ht="19.5" customHeight="1" x14ac:dyDescent="0.2">
      <c r="A89" s="1328">
        <v>5</v>
      </c>
      <c r="B89" s="1259" t="s">
        <v>444</v>
      </c>
      <c r="C89" s="1510" t="s">
        <v>230</v>
      </c>
      <c r="D89" s="1278">
        <v>206372</v>
      </c>
      <c r="E89" s="1946">
        <v>166315</v>
      </c>
      <c r="F89" s="1531">
        <f t="shared" si="6"/>
        <v>80.589905607349834</v>
      </c>
      <c r="G89" s="1945">
        <v>160561</v>
      </c>
      <c r="H89" s="1414">
        <f t="shared" si="7"/>
        <v>3.5836847055013408</v>
      </c>
      <c r="I89" s="1221"/>
    </row>
    <row r="90" spans="1:75" s="1223" customFormat="1" ht="19.5" customHeight="1" x14ac:dyDescent="0.2">
      <c r="A90" s="1328">
        <v>6</v>
      </c>
      <c r="B90" s="1259" t="s">
        <v>732</v>
      </c>
      <c r="C90" s="1510" t="s">
        <v>369</v>
      </c>
      <c r="D90" s="1278">
        <v>483</v>
      </c>
      <c r="E90" s="1946">
        <v>350</v>
      </c>
      <c r="F90" s="1531">
        <f t="shared" si="6"/>
        <v>72.463768115942031</v>
      </c>
      <c r="G90" s="1947">
        <v>408</v>
      </c>
      <c r="H90" s="1414">
        <f t="shared" si="7"/>
        <v>-14.215686274509807</v>
      </c>
      <c r="I90" s="1221"/>
    </row>
    <row r="91" spans="1:75" s="1223" customFormat="1" ht="19.5" customHeight="1" x14ac:dyDescent="0.2">
      <c r="A91" s="1328">
        <v>7</v>
      </c>
      <c r="B91" s="1259" t="s">
        <v>718</v>
      </c>
      <c r="C91" s="1510"/>
      <c r="D91" s="1278">
        <v>740</v>
      </c>
      <c r="E91" s="1946">
        <v>497</v>
      </c>
      <c r="F91" s="1531">
        <f t="shared" si="6"/>
        <v>67.162162162162161</v>
      </c>
      <c r="G91" s="1947">
        <v>558</v>
      </c>
      <c r="H91" s="1414">
        <f t="shared" si="7"/>
        <v>-10.931899641577061</v>
      </c>
      <c r="I91" s="1221"/>
    </row>
    <row r="92" spans="1:75" s="1223" customFormat="1" ht="19.5" customHeight="1" x14ac:dyDescent="0.2">
      <c r="A92" s="1328">
        <v>8</v>
      </c>
      <c r="B92" s="1259" t="s">
        <v>719</v>
      </c>
      <c r="C92" s="1510" t="s">
        <v>445</v>
      </c>
      <c r="D92" s="1278">
        <v>22000</v>
      </c>
      <c r="E92" s="1946">
        <v>15692</v>
      </c>
      <c r="F92" s="1531">
        <f t="shared" si="6"/>
        <v>71.327272727272728</v>
      </c>
      <c r="G92" s="1947">
        <v>19289</v>
      </c>
      <c r="H92" s="1414">
        <f t="shared" si="7"/>
        <v>-18.6479340556794</v>
      </c>
      <c r="I92" s="1221"/>
    </row>
    <row r="93" spans="1:75" s="1280" customFormat="1" ht="21" customHeight="1" x14ac:dyDescent="0.2">
      <c r="A93" s="1342" t="s">
        <v>368</v>
      </c>
      <c r="B93" s="2095" t="s">
        <v>381</v>
      </c>
      <c r="C93" s="2096"/>
      <c r="D93" s="462"/>
      <c r="E93" s="1881"/>
      <c r="F93" s="1332"/>
      <c r="G93" s="1890"/>
      <c r="H93" s="1414"/>
      <c r="I93" s="1339"/>
      <c r="J93" s="1343"/>
      <c r="K93" s="1343"/>
      <c r="L93" s="1343"/>
      <c r="M93" s="1343"/>
      <c r="N93" s="1343"/>
      <c r="O93" s="1343"/>
      <c r="P93" s="1343"/>
      <c r="Q93" s="1343"/>
      <c r="R93" s="1343"/>
      <c r="S93" s="1343"/>
      <c r="T93" s="1343"/>
      <c r="U93" s="1343"/>
      <c r="V93" s="1343"/>
      <c r="W93" s="1343"/>
      <c r="X93" s="1343"/>
      <c r="Y93" s="1343"/>
      <c r="Z93" s="1282"/>
      <c r="AA93" s="1282"/>
      <c r="AB93" s="1282"/>
      <c r="AC93" s="1282"/>
      <c r="AD93" s="1282"/>
      <c r="AE93" s="1282"/>
      <c r="AF93" s="1282"/>
      <c r="AG93" s="1282"/>
      <c r="AH93" s="1282"/>
      <c r="AI93" s="1282"/>
      <c r="AJ93" s="1282"/>
      <c r="AK93" s="1282"/>
      <c r="AL93" s="1282"/>
      <c r="AM93" s="1282"/>
      <c r="AN93" s="1282"/>
      <c r="AO93" s="1282"/>
      <c r="AP93" s="1282"/>
      <c r="AQ93" s="1282"/>
      <c r="AR93" s="1282"/>
      <c r="AS93" s="1282"/>
      <c r="AT93" s="1282"/>
      <c r="AU93" s="1282"/>
      <c r="AV93" s="1282"/>
      <c r="AW93" s="1282"/>
      <c r="AX93" s="1282"/>
      <c r="AY93" s="1282"/>
      <c r="AZ93" s="1282"/>
      <c r="BA93" s="1282"/>
      <c r="BB93" s="1282"/>
      <c r="BC93" s="1282"/>
      <c r="BD93" s="1282"/>
      <c r="BE93" s="1282"/>
      <c r="BF93" s="1282"/>
      <c r="BG93" s="1282"/>
      <c r="BH93" s="1282"/>
      <c r="BI93" s="1282"/>
      <c r="BJ93" s="1282"/>
      <c r="BK93" s="1282"/>
      <c r="BL93" s="1282"/>
      <c r="BM93" s="1282"/>
      <c r="BN93" s="1282"/>
      <c r="BO93" s="1282"/>
      <c r="BP93" s="1282"/>
      <c r="BQ93" s="1282"/>
      <c r="BR93" s="1282"/>
      <c r="BS93" s="1282"/>
      <c r="BT93" s="1282"/>
      <c r="BU93" s="1282"/>
      <c r="BV93" s="1282"/>
      <c r="BW93" s="1282"/>
    </row>
    <row r="94" spans="1:75" s="1280" customFormat="1" ht="20.25" customHeight="1" x14ac:dyDescent="0.2">
      <c r="A94" s="360">
        <v>1</v>
      </c>
      <c r="B94" s="1325" t="s">
        <v>382</v>
      </c>
      <c r="C94" s="1520" t="s">
        <v>369</v>
      </c>
      <c r="D94" s="462">
        <v>2700</v>
      </c>
      <c r="E94" s="1946">
        <v>2718</v>
      </c>
      <c r="F94" s="1531">
        <f>E94/D94*100</f>
        <v>100.66666666666666</v>
      </c>
      <c r="G94" s="1945">
        <v>2415</v>
      </c>
      <c r="H94" s="1414">
        <f>E94/G94*100-100</f>
        <v>12.546583850931682</v>
      </c>
      <c r="I94" s="1282"/>
      <c r="J94" s="1343"/>
      <c r="K94" s="1343"/>
      <c r="L94" s="1343"/>
      <c r="M94" s="1343"/>
      <c r="N94" s="1343"/>
      <c r="O94" s="1343"/>
      <c r="P94" s="1343"/>
      <c r="Q94" s="1343"/>
      <c r="R94" s="1343"/>
      <c r="S94" s="1343"/>
      <c r="T94" s="1343"/>
      <c r="U94" s="1343"/>
      <c r="V94" s="1343"/>
      <c r="W94" s="1343"/>
      <c r="X94" s="1343"/>
      <c r="Y94" s="1343"/>
    </row>
    <row r="95" spans="1:75" s="1280" customFormat="1" ht="20.25" customHeight="1" x14ac:dyDescent="0.2">
      <c r="A95" s="360">
        <v>2</v>
      </c>
      <c r="B95" s="1325" t="s">
        <v>383</v>
      </c>
      <c r="C95" s="1520" t="s">
        <v>371</v>
      </c>
      <c r="D95" s="462">
        <v>6600</v>
      </c>
      <c r="E95" s="1946">
        <v>4477</v>
      </c>
      <c r="F95" s="1531">
        <f>E95/D95*100</f>
        <v>67.833333333333329</v>
      </c>
      <c r="G95" s="1948">
        <v>4645</v>
      </c>
      <c r="H95" s="1414">
        <f>E95/G95*100-100</f>
        <v>-3.6167922497308922</v>
      </c>
      <c r="I95" s="1282"/>
      <c r="J95" s="1343"/>
      <c r="K95" s="1343"/>
      <c r="L95" s="1343"/>
      <c r="M95" s="1343"/>
      <c r="N95" s="1343"/>
      <c r="O95" s="1343"/>
      <c r="P95" s="1343"/>
      <c r="Q95" s="1343"/>
      <c r="R95" s="1343"/>
      <c r="S95" s="1343"/>
      <c r="T95" s="1343"/>
      <c r="U95" s="1343"/>
      <c r="V95" s="1343"/>
      <c r="W95" s="1343"/>
      <c r="X95" s="1343"/>
      <c r="Y95" s="1343"/>
    </row>
    <row r="96" spans="1:75" s="1280" customFormat="1" ht="20.25" customHeight="1" x14ac:dyDescent="0.2">
      <c r="A96" s="1344">
        <v>3</v>
      </c>
      <c r="B96" s="1326" t="s">
        <v>159</v>
      </c>
      <c r="C96" s="1521" t="s">
        <v>364</v>
      </c>
      <c r="D96" s="462">
        <v>2404</v>
      </c>
      <c r="E96" s="1946">
        <v>1593</v>
      </c>
      <c r="F96" s="1531">
        <f>E96/D96*100</f>
        <v>66.264559068219626</v>
      </c>
      <c r="G96" s="1945">
        <v>1653</v>
      </c>
      <c r="H96" s="1414">
        <f>E96/G96*100-100</f>
        <v>-3.629764065335749</v>
      </c>
      <c r="I96" s="1282"/>
      <c r="J96" s="1343"/>
      <c r="K96" s="1343"/>
      <c r="L96" s="1343"/>
      <c r="M96" s="1343"/>
      <c r="N96" s="1343"/>
      <c r="O96" s="1343"/>
      <c r="P96" s="1343"/>
      <c r="Q96" s="1343"/>
      <c r="R96" s="1343"/>
      <c r="S96" s="1343"/>
      <c r="T96" s="1343"/>
      <c r="U96" s="1343"/>
      <c r="V96" s="1343"/>
      <c r="W96" s="1343"/>
      <c r="X96" s="1343"/>
      <c r="Y96" s="1343"/>
    </row>
    <row r="97" spans="1:31" s="1280" customFormat="1" ht="20.25" customHeight="1" x14ac:dyDescent="0.2">
      <c r="A97" s="360">
        <v>4</v>
      </c>
      <c r="B97" s="1325" t="s">
        <v>384</v>
      </c>
      <c r="C97" s="1522" t="s">
        <v>364</v>
      </c>
      <c r="D97" s="462"/>
      <c r="E97" s="1946">
        <v>233</v>
      </c>
      <c r="F97" s="1531"/>
      <c r="G97" s="1949">
        <v>233</v>
      </c>
      <c r="H97" s="1414">
        <f>E97/G97*100-100</f>
        <v>0</v>
      </c>
      <c r="I97" s="1282"/>
      <c r="J97" s="1343"/>
      <c r="K97" s="1343"/>
      <c r="L97" s="1343"/>
      <c r="M97" s="1343"/>
      <c r="N97" s="1343"/>
      <c r="O97" s="1343"/>
      <c r="P97" s="1343"/>
      <c r="Q97" s="1343"/>
      <c r="R97" s="1343"/>
      <c r="S97" s="1343"/>
      <c r="T97" s="1343"/>
      <c r="U97" s="1343"/>
      <c r="V97" s="1343"/>
      <c r="W97" s="1343"/>
      <c r="X97" s="1343"/>
      <c r="Y97" s="1343"/>
    </row>
    <row r="98" spans="1:31" s="1280" customFormat="1" ht="20.25" customHeight="1" x14ac:dyDescent="0.2">
      <c r="A98" s="1344">
        <v>5</v>
      </c>
      <c r="B98" s="1325" t="s">
        <v>362</v>
      </c>
      <c r="C98" s="1520" t="s">
        <v>385</v>
      </c>
      <c r="D98" s="1618" t="s">
        <v>915</v>
      </c>
      <c r="E98" s="1618" t="s">
        <v>915</v>
      </c>
      <c r="F98" s="1982">
        <f>405/405*100</f>
        <v>100</v>
      </c>
      <c r="G98" s="1950" t="s">
        <v>960</v>
      </c>
      <c r="H98" s="1414">
        <f>405/350*100-100</f>
        <v>15.714285714285722</v>
      </c>
      <c r="I98" s="1282"/>
      <c r="J98" s="1343"/>
      <c r="K98" s="1343"/>
      <c r="L98" s="1343"/>
      <c r="M98" s="1343"/>
      <c r="N98" s="1343"/>
      <c r="O98" s="1343"/>
      <c r="P98" s="1343"/>
      <c r="Q98" s="1343"/>
      <c r="R98" s="1343"/>
      <c r="S98" s="1343"/>
      <c r="T98" s="1343"/>
      <c r="U98" s="1343"/>
      <c r="V98" s="1343"/>
      <c r="W98" s="1343"/>
      <c r="X98" s="1343"/>
      <c r="Y98" s="1343"/>
    </row>
    <row r="99" spans="1:31" s="1280" customFormat="1" ht="20.25" customHeight="1" x14ac:dyDescent="0.2">
      <c r="A99" s="360">
        <v>6</v>
      </c>
      <c r="B99" s="1325" t="s">
        <v>510</v>
      </c>
      <c r="C99" s="1522" t="s">
        <v>364</v>
      </c>
      <c r="D99" s="462">
        <v>125</v>
      </c>
      <c r="E99" s="1946">
        <v>67</v>
      </c>
      <c r="F99" s="1531">
        <f>E99/D99*100</f>
        <v>53.6</v>
      </c>
      <c r="G99" s="1949">
        <v>88</v>
      </c>
      <c r="H99" s="1419">
        <f>E99/G99*100-100</f>
        <v>-23.86363636363636</v>
      </c>
      <c r="I99" s="1282"/>
      <c r="J99" s="1345"/>
      <c r="K99" s="1343"/>
      <c r="L99" s="1343"/>
      <c r="M99" s="1343"/>
      <c r="N99" s="1343"/>
      <c r="O99" s="1343"/>
      <c r="P99" s="1343"/>
      <c r="Q99" s="1343"/>
      <c r="R99" s="1343"/>
      <c r="S99" s="1343"/>
      <c r="T99" s="1343"/>
      <c r="U99" s="1343"/>
      <c r="V99" s="1343"/>
      <c r="W99" s="1343"/>
      <c r="X99" s="1343"/>
      <c r="Y99" s="1343"/>
    </row>
    <row r="100" spans="1:31" s="1280" customFormat="1" ht="20.25" customHeight="1" x14ac:dyDescent="0.2">
      <c r="A100" s="360">
        <v>7</v>
      </c>
      <c r="B100" s="1326" t="s">
        <v>386</v>
      </c>
      <c r="C100" s="1523" t="s">
        <v>641</v>
      </c>
      <c r="D100" s="462">
        <v>10</v>
      </c>
      <c r="E100" s="1946">
        <v>7</v>
      </c>
      <c r="F100" s="1531">
        <f>E100/D100*100</f>
        <v>70</v>
      </c>
      <c r="G100" s="1946">
        <v>5</v>
      </c>
      <c r="H100" s="1419">
        <f>E100/G100*100-100</f>
        <v>40</v>
      </c>
      <c r="I100" s="1282"/>
      <c r="J100" s="1343"/>
      <c r="K100" s="1343"/>
      <c r="L100" s="1343"/>
      <c r="M100" s="1343"/>
      <c r="N100" s="1343"/>
      <c r="O100" s="1343"/>
      <c r="P100" s="1343"/>
      <c r="Q100" s="1343"/>
      <c r="R100" s="1343"/>
      <c r="S100" s="1343"/>
      <c r="T100" s="1343"/>
      <c r="U100" s="1343"/>
      <c r="V100" s="1343"/>
      <c r="W100" s="1343"/>
      <c r="X100" s="1343"/>
      <c r="Y100" s="1343"/>
    </row>
    <row r="101" spans="1:31" s="1280" customFormat="1" ht="20.25" customHeight="1" x14ac:dyDescent="0.2">
      <c r="A101" s="360"/>
      <c r="B101" s="1256" t="s">
        <v>387</v>
      </c>
      <c r="C101" s="1523" t="s">
        <v>315</v>
      </c>
      <c r="D101" s="462"/>
      <c r="E101" s="1983">
        <v>56</v>
      </c>
      <c r="F101" s="1412"/>
      <c r="G101" s="1951">
        <v>50</v>
      </c>
      <c r="H101" s="1419">
        <f>E101/G101*100-100</f>
        <v>12.000000000000014</v>
      </c>
      <c r="I101" s="1282"/>
      <c r="J101" s="1343"/>
      <c r="K101" s="1343"/>
      <c r="L101" s="1343"/>
      <c r="M101" s="1343"/>
      <c r="N101" s="1343"/>
      <c r="O101" s="1343"/>
      <c r="P101" s="1343"/>
      <c r="Q101" s="1343"/>
      <c r="R101" s="1343"/>
      <c r="S101" s="1343"/>
      <c r="T101" s="1343"/>
      <c r="U101" s="1343"/>
      <c r="V101" s="1343"/>
      <c r="W101" s="1343"/>
      <c r="X101" s="1343"/>
      <c r="Y101" s="1343"/>
    </row>
    <row r="102" spans="1:31" s="1280" customFormat="1" ht="20.25" customHeight="1" x14ac:dyDescent="0.2">
      <c r="A102" s="1344"/>
      <c r="B102" s="1634" t="s">
        <v>446</v>
      </c>
      <c r="C102" s="1523" t="s">
        <v>315</v>
      </c>
      <c r="D102" s="463"/>
      <c r="E102" s="1983">
        <v>1</v>
      </c>
      <c r="F102" s="1635"/>
      <c r="G102" s="1920">
        <v>0</v>
      </c>
      <c r="H102" s="1419"/>
      <c r="I102" s="1282"/>
      <c r="J102" s="1343"/>
      <c r="K102" s="1343"/>
      <c r="L102" s="1343"/>
      <c r="M102" s="1343"/>
      <c r="N102" s="1343"/>
      <c r="O102" s="1343"/>
      <c r="P102" s="1343"/>
      <c r="Q102" s="1343"/>
      <c r="R102" s="1343"/>
      <c r="S102" s="1343"/>
      <c r="T102" s="1343"/>
      <c r="U102" s="1343"/>
      <c r="V102" s="1343"/>
      <c r="W102" s="1343"/>
      <c r="X102" s="1343"/>
      <c r="Y102" s="1343"/>
    </row>
    <row r="103" spans="1:31" s="1280" customFormat="1" ht="20.25" customHeight="1" x14ac:dyDescent="0.2">
      <c r="A103" s="1636" t="s">
        <v>370</v>
      </c>
      <c r="B103" s="2093" t="s">
        <v>388</v>
      </c>
      <c r="C103" s="2093"/>
      <c r="D103" s="465"/>
      <c r="E103" s="1882"/>
      <c r="F103" s="1332"/>
      <c r="G103" s="1890"/>
      <c r="H103" s="1414"/>
      <c r="I103" s="1282"/>
      <c r="J103" s="1341"/>
      <c r="K103" s="1341"/>
      <c r="L103" s="1341"/>
      <c r="M103" s="1341"/>
      <c r="N103" s="1341"/>
      <c r="O103" s="1341"/>
      <c r="P103" s="1341"/>
      <c r="Q103" s="1341"/>
      <c r="R103" s="1341"/>
      <c r="S103" s="1341"/>
      <c r="T103" s="1341"/>
      <c r="U103" s="1341"/>
      <c r="V103" s="1341"/>
      <c r="W103" s="1341"/>
      <c r="X103" s="1341"/>
      <c r="Y103" s="1341"/>
    </row>
    <row r="104" spans="1:31" s="1280" customFormat="1" ht="18.75" customHeight="1" x14ac:dyDescent="0.2">
      <c r="A104" s="1234">
        <v>1</v>
      </c>
      <c r="B104" s="1259" t="s">
        <v>333</v>
      </c>
      <c r="C104" s="1524" t="s">
        <v>805</v>
      </c>
      <c r="D104" s="1359">
        <f>'[1]TH 2T'!D159</f>
        <v>45</v>
      </c>
      <c r="E104" s="2007">
        <v>45</v>
      </c>
      <c r="F104" s="1655">
        <f>E104/D104*100</f>
        <v>100</v>
      </c>
      <c r="G104" s="1952">
        <v>45</v>
      </c>
      <c r="H104" s="1422">
        <f t="shared" ref="H104:H128" si="8">E104/G104*100-100</f>
        <v>0</v>
      </c>
      <c r="I104" s="1235"/>
      <c r="J104" s="1341"/>
      <c r="K104" s="1341"/>
      <c r="L104" s="1341"/>
      <c r="M104" s="1341"/>
      <c r="N104" s="1341"/>
      <c r="O104" s="1341"/>
      <c r="P104" s="1341"/>
      <c r="Q104" s="1341"/>
      <c r="R104" s="1341"/>
      <c r="S104" s="1341"/>
      <c r="T104" s="1341"/>
      <c r="U104" s="1341"/>
      <c r="V104" s="1341"/>
      <c r="W104" s="1341"/>
      <c r="X104" s="1341"/>
      <c r="Y104" s="1341"/>
    </row>
    <row r="105" spans="1:31" s="1280" customFormat="1" ht="18.75" customHeight="1" x14ac:dyDescent="0.2">
      <c r="A105" s="1234">
        <v>2</v>
      </c>
      <c r="B105" s="1259" t="s">
        <v>490</v>
      </c>
      <c r="C105" s="1524" t="s">
        <v>315</v>
      </c>
      <c r="D105" s="1359"/>
      <c r="E105" s="2017">
        <f>E106+E107</f>
        <v>27</v>
      </c>
      <c r="F105" s="1655"/>
      <c r="G105" s="1952">
        <f>G106+G107</f>
        <v>33</v>
      </c>
      <c r="H105" s="1422">
        <f t="shared" si="8"/>
        <v>-18.181818181818173</v>
      </c>
      <c r="I105" s="1235"/>
      <c r="J105" s="1341"/>
      <c r="K105" s="1341"/>
      <c r="L105" s="1341"/>
      <c r="M105" s="1341"/>
      <c r="N105" s="1341"/>
      <c r="O105" s="1341"/>
      <c r="P105" s="1341"/>
      <c r="Q105" s="1341"/>
      <c r="R105" s="1341"/>
      <c r="S105" s="1341"/>
      <c r="T105" s="1341"/>
      <c r="U105" s="1341"/>
      <c r="V105" s="1341"/>
      <c r="W105" s="1341"/>
      <c r="X105" s="1341"/>
      <c r="Y105" s="1341"/>
    </row>
    <row r="106" spans="1:31" s="1280" customFormat="1" ht="18.75" customHeight="1" x14ac:dyDescent="0.2">
      <c r="A106" s="1234"/>
      <c r="B106" s="1256" t="s">
        <v>478</v>
      </c>
      <c r="C106" s="1701"/>
      <c r="D106" s="1359"/>
      <c r="E106" s="2018">
        <v>27</v>
      </c>
      <c r="F106" s="1655"/>
      <c r="G106" s="1953">
        <v>33</v>
      </c>
      <c r="H106" s="1422">
        <f t="shared" si="8"/>
        <v>-18.181818181818173</v>
      </c>
      <c r="I106" s="1235"/>
      <c r="J106" s="1341"/>
      <c r="K106" s="1341"/>
      <c r="L106" s="1341"/>
      <c r="M106" s="1341"/>
      <c r="N106" s="1341"/>
      <c r="O106" s="1341"/>
      <c r="P106" s="1341"/>
      <c r="Q106" s="1341"/>
      <c r="R106" s="1341"/>
      <c r="S106" s="1341"/>
      <c r="T106" s="1341"/>
      <c r="U106" s="1341"/>
      <c r="V106" s="1341"/>
      <c r="W106" s="1341"/>
      <c r="X106" s="1341"/>
      <c r="Y106" s="1341"/>
    </row>
    <row r="107" spans="1:31" s="1280" customFormat="1" ht="18.75" customHeight="1" x14ac:dyDescent="0.2">
      <c r="A107" s="1234"/>
      <c r="B107" s="1256" t="s">
        <v>479</v>
      </c>
      <c r="C107" s="1701"/>
      <c r="D107" s="1359"/>
      <c r="E107" s="1907">
        <v>0</v>
      </c>
      <c r="F107" s="1669"/>
      <c r="G107" s="1907">
        <v>0</v>
      </c>
      <c r="H107" s="1422"/>
      <c r="I107" s="1235"/>
      <c r="J107" s="1341"/>
      <c r="K107" s="1341"/>
      <c r="L107" s="1341"/>
      <c r="M107" s="1341"/>
      <c r="N107" s="1341"/>
      <c r="O107" s="1341"/>
      <c r="P107" s="1341"/>
      <c r="Q107" s="1341"/>
      <c r="R107" s="1341"/>
      <c r="S107" s="1341"/>
      <c r="T107" s="1341"/>
      <c r="U107" s="1341"/>
      <c r="V107" s="1341"/>
      <c r="W107" s="1341"/>
      <c r="X107" s="1341"/>
      <c r="Y107" s="1341"/>
    </row>
    <row r="108" spans="1:31" s="1280" customFormat="1" ht="18.75" customHeight="1" x14ac:dyDescent="0.2">
      <c r="A108" s="1234">
        <v>3</v>
      </c>
      <c r="B108" s="1259" t="s">
        <v>389</v>
      </c>
      <c r="C108" s="1525" t="s">
        <v>369</v>
      </c>
      <c r="D108" s="992">
        <v>0</v>
      </c>
      <c r="E108" s="1946">
        <v>2200</v>
      </c>
      <c r="F108" s="1669">
        <v>0</v>
      </c>
      <c r="G108" s="1945">
        <v>5911</v>
      </c>
      <c r="H108" s="1422">
        <f>E108/G108*100-100</f>
        <v>-62.781255286753513</v>
      </c>
      <c r="I108" s="1235"/>
      <c r="J108" s="1341"/>
      <c r="K108" s="1341"/>
      <c r="L108" s="1341"/>
      <c r="M108" s="1341"/>
      <c r="N108" s="1341"/>
      <c r="O108" s="1341"/>
      <c r="P108" s="1341"/>
      <c r="Q108" s="1341"/>
      <c r="R108" s="1341"/>
      <c r="S108" s="1341"/>
      <c r="T108" s="1341"/>
      <c r="U108" s="1341"/>
      <c r="V108" s="1341"/>
      <c r="W108" s="1341"/>
      <c r="X108" s="1341"/>
      <c r="Y108" s="1341"/>
      <c r="AE108" s="1647"/>
    </row>
    <row r="109" spans="1:31" s="1280" customFormat="1" ht="18.75" customHeight="1" x14ac:dyDescent="0.2">
      <c r="A109" s="1234">
        <v>4</v>
      </c>
      <c r="B109" s="1259" t="s">
        <v>573</v>
      </c>
      <c r="C109" s="1525" t="s">
        <v>369</v>
      </c>
      <c r="D109" s="992">
        <v>3600</v>
      </c>
      <c r="E109" s="1946">
        <v>10867</v>
      </c>
      <c r="F109" s="1655">
        <f>E109/D109*100</f>
        <v>301.86111111111109</v>
      </c>
      <c r="G109" s="1945">
        <v>13727</v>
      </c>
      <c r="H109" s="1422">
        <f t="shared" si="8"/>
        <v>-20.834851023530263</v>
      </c>
      <c r="I109" s="1235"/>
      <c r="J109" s="1341"/>
      <c r="K109" s="1341"/>
      <c r="L109" s="1341"/>
      <c r="M109" s="1341"/>
      <c r="N109" s="1341"/>
      <c r="O109" s="1341"/>
      <c r="P109" s="1341"/>
      <c r="Q109" s="1341"/>
      <c r="R109" s="1341"/>
      <c r="S109" s="1341"/>
      <c r="T109" s="1341"/>
      <c r="U109" s="1341"/>
      <c r="V109" s="1341"/>
      <c r="W109" s="1341"/>
      <c r="X109" s="1341"/>
      <c r="Y109" s="1341"/>
    </row>
    <row r="110" spans="1:31" s="1280" customFormat="1" ht="18.75" customHeight="1" x14ac:dyDescent="0.2">
      <c r="A110" s="1234"/>
      <c r="B110" s="1259" t="s">
        <v>967</v>
      </c>
      <c r="C110" s="1525" t="s">
        <v>312</v>
      </c>
      <c r="D110" s="992"/>
      <c r="E110" s="1946">
        <v>68</v>
      </c>
      <c r="F110" s="1655"/>
      <c r="G110" s="1945"/>
      <c r="H110" s="1422"/>
      <c r="I110" s="1235"/>
      <c r="J110" s="1341"/>
      <c r="K110" s="1341"/>
      <c r="L110" s="1341"/>
      <c r="M110" s="1341"/>
      <c r="N110" s="1341"/>
      <c r="O110" s="1341"/>
      <c r="P110" s="1341"/>
      <c r="Q110" s="1341"/>
      <c r="R110" s="1341"/>
      <c r="S110" s="1341"/>
      <c r="T110" s="1341"/>
      <c r="U110" s="1341"/>
      <c r="V110" s="1341"/>
      <c r="W110" s="1341"/>
      <c r="X110" s="1341"/>
      <c r="Y110" s="1341"/>
    </row>
    <row r="111" spans="1:31" s="1280" customFormat="1" ht="18.75" customHeight="1" x14ac:dyDescent="0.2">
      <c r="A111" s="1637">
        <v>5</v>
      </c>
      <c r="B111" s="1700" t="s">
        <v>390</v>
      </c>
      <c r="C111" s="1994" t="s">
        <v>369</v>
      </c>
      <c r="D111" s="1995">
        <v>2000</v>
      </c>
      <c r="E111" s="1996">
        <v>2989</v>
      </c>
      <c r="F111" s="1997">
        <f>E111/D111*100</f>
        <v>149.44999999999999</v>
      </c>
      <c r="G111" s="1998">
        <v>5146</v>
      </c>
      <c r="H111" s="1638">
        <f t="shared" si="8"/>
        <v>-41.916051301982129</v>
      </c>
      <c r="I111" s="1235"/>
      <c r="J111" s="1341"/>
      <c r="K111" s="1341"/>
      <c r="L111" s="1341"/>
      <c r="M111" s="1341"/>
      <c r="N111" s="1341"/>
      <c r="O111" s="1341"/>
      <c r="P111" s="1341"/>
      <c r="Q111" s="1341"/>
      <c r="R111" s="1341"/>
      <c r="S111" s="1341"/>
      <c r="T111" s="1341"/>
      <c r="U111" s="1341"/>
      <c r="V111" s="1341"/>
      <c r="W111" s="1341"/>
      <c r="X111" s="1341"/>
      <c r="Y111" s="1341"/>
    </row>
    <row r="112" spans="1:31" s="1280" customFormat="1" ht="18.75" customHeight="1" x14ac:dyDescent="0.2">
      <c r="A112" s="1999">
        <v>6</v>
      </c>
      <c r="B112" s="2000" t="s">
        <v>391</v>
      </c>
      <c r="C112" s="2001" t="s">
        <v>315</v>
      </c>
      <c r="D112" s="2002"/>
      <c r="E112" s="2003">
        <v>7</v>
      </c>
      <c r="F112" s="2004"/>
      <c r="G112" s="2005">
        <v>15</v>
      </c>
      <c r="H112" s="2006">
        <f>E112/G112*100-100</f>
        <v>-53.333333333333336</v>
      </c>
      <c r="I112" s="1235"/>
      <c r="J112" s="1341"/>
      <c r="K112" s="1341"/>
      <c r="L112" s="1341"/>
      <c r="M112" s="1341"/>
      <c r="N112" s="1341"/>
      <c r="O112" s="1341"/>
      <c r="P112" s="1341"/>
      <c r="Q112" s="1341"/>
      <c r="R112" s="1341"/>
      <c r="S112" s="1341"/>
      <c r="T112" s="1341"/>
      <c r="U112" s="1341"/>
      <c r="V112" s="1341"/>
      <c r="W112" s="1341"/>
      <c r="X112" s="1341"/>
      <c r="Y112" s="1341"/>
    </row>
    <row r="113" spans="1:25" s="1280" customFormat="1" ht="19.5" customHeight="1" x14ac:dyDescent="0.2">
      <c r="A113" s="1234">
        <v>7</v>
      </c>
      <c r="B113" s="1259" t="s">
        <v>961</v>
      </c>
      <c r="C113" s="1520" t="s">
        <v>315</v>
      </c>
      <c r="D113" s="1359"/>
      <c r="E113" s="2007">
        <v>18</v>
      </c>
      <c r="F113" s="1654"/>
      <c r="G113" s="1947">
        <v>23</v>
      </c>
      <c r="H113" s="1422">
        <f t="shared" si="8"/>
        <v>-21.739130434782609</v>
      </c>
      <c r="I113" s="1235"/>
      <c r="J113" s="1341"/>
      <c r="K113" s="1341"/>
      <c r="L113" s="1341"/>
      <c r="M113" s="1341"/>
      <c r="N113" s="1341"/>
      <c r="O113" s="1341"/>
      <c r="P113" s="1341"/>
      <c r="Q113" s="1341"/>
      <c r="R113" s="1341"/>
      <c r="S113" s="1341"/>
      <c r="T113" s="1341"/>
      <c r="U113" s="1341"/>
      <c r="V113" s="1341"/>
      <c r="W113" s="1341"/>
      <c r="X113" s="1341"/>
      <c r="Y113" s="1341"/>
    </row>
    <row r="114" spans="1:25" s="1280" customFormat="1" ht="19.5" customHeight="1" x14ac:dyDescent="0.2">
      <c r="A114" s="1236">
        <v>8</v>
      </c>
      <c r="B114" s="1258" t="s">
        <v>392</v>
      </c>
      <c r="C114" s="1520" t="s">
        <v>315</v>
      </c>
      <c r="D114" s="1359"/>
      <c r="E114" s="1984">
        <v>834</v>
      </c>
      <c r="F114" s="1654"/>
      <c r="G114" s="1947">
        <v>750</v>
      </c>
      <c r="H114" s="1422">
        <f t="shared" si="8"/>
        <v>11.200000000000017</v>
      </c>
      <c r="I114" s="1235"/>
      <c r="J114" s="1341"/>
      <c r="K114" s="1341"/>
      <c r="L114" s="1341"/>
      <c r="M114" s="1341"/>
      <c r="N114" s="1341"/>
      <c r="O114" s="1341"/>
      <c r="P114" s="1341"/>
      <c r="Q114" s="1341"/>
      <c r="R114" s="1341"/>
      <c r="S114" s="1341"/>
      <c r="T114" s="1341"/>
      <c r="U114" s="1341"/>
      <c r="V114" s="1341"/>
      <c r="W114" s="1341"/>
      <c r="X114" s="1341"/>
      <c r="Y114" s="1341"/>
    </row>
    <row r="115" spans="1:25" s="1280" customFormat="1" ht="19.5" customHeight="1" x14ac:dyDescent="0.2">
      <c r="A115" s="1234">
        <v>9</v>
      </c>
      <c r="B115" s="1365" t="s">
        <v>485</v>
      </c>
      <c r="C115" s="1520" t="s">
        <v>315</v>
      </c>
      <c r="D115" s="992"/>
      <c r="E115" s="1985">
        <v>2461</v>
      </c>
      <c r="F115" s="1656"/>
      <c r="G115" s="1278">
        <v>2394</v>
      </c>
      <c r="H115" s="1422">
        <f t="shared" si="8"/>
        <v>2.7986633249791169</v>
      </c>
      <c r="I115" s="1237"/>
      <c r="J115" s="1341"/>
      <c r="K115" s="1341"/>
      <c r="L115" s="1341"/>
      <c r="M115" s="1341"/>
      <c r="N115" s="1341"/>
      <c r="O115" s="1341"/>
      <c r="P115" s="1341"/>
      <c r="Q115" s="1341"/>
      <c r="R115" s="1341"/>
      <c r="S115" s="1341"/>
      <c r="T115" s="1341"/>
      <c r="U115" s="1341"/>
      <c r="V115" s="1341"/>
      <c r="W115" s="1341"/>
      <c r="X115" s="1341"/>
      <c r="Y115" s="1341"/>
    </row>
    <row r="116" spans="1:25" s="1280" customFormat="1" ht="19.5" customHeight="1" x14ac:dyDescent="0.2">
      <c r="A116" s="1234">
        <v>10</v>
      </c>
      <c r="B116" s="1365" t="s">
        <v>484</v>
      </c>
      <c r="C116" s="1520" t="s">
        <v>315</v>
      </c>
      <c r="D116" s="1359"/>
      <c r="E116" s="1986">
        <v>848</v>
      </c>
      <c r="F116" s="1783"/>
      <c r="G116" s="1954">
        <v>833</v>
      </c>
      <c r="H116" s="1422">
        <f t="shared" si="8"/>
        <v>1.8007202881152438</v>
      </c>
      <c r="I116" s="1237"/>
      <c r="J116" s="1341"/>
      <c r="K116" s="1341"/>
      <c r="L116" s="1341"/>
      <c r="M116" s="1341"/>
      <c r="N116" s="1341"/>
      <c r="O116" s="1341"/>
      <c r="P116" s="1341"/>
      <c r="Q116" s="1341"/>
      <c r="R116" s="1341"/>
      <c r="S116" s="1341"/>
      <c r="T116" s="1341"/>
      <c r="U116" s="1341"/>
      <c r="V116" s="1341"/>
      <c r="W116" s="1341"/>
      <c r="X116" s="1341"/>
      <c r="Y116" s="1341"/>
    </row>
    <row r="117" spans="1:25" s="1280" customFormat="1" ht="21" customHeight="1" x14ac:dyDescent="0.2">
      <c r="A117" s="1338" t="s">
        <v>372</v>
      </c>
      <c r="B117" s="2094" t="s">
        <v>393</v>
      </c>
      <c r="C117" s="2094"/>
      <c r="D117" s="1359"/>
      <c r="E117" s="1803"/>
      <c r="F117" s="1332"/>
      <c r="G117" s="1890"/>
      <c r="H117" s="1422"/>
      <c r="I117" s="1237"/>
      <c r="J117" s="1341"/>
      <c r="K117" s="1341"/>
      <c r="L117" s="1341"/>
      <c r="M117" s="1341"/>
      <c r="N117" s="1341"/>
      <c r="O117" s="1341"/>
      <c r="P117" s="1341"/>
      <c r="Q117" s="1341"/>
      <c r="R117" s="1341"/>
      <c r="S117" s="1341"/>
      <c r="T117" s="1341"/>
      <c r="U117" s="1341"/>
      <c r="V117" s="1341"/>
      <c r="W117" s="1341"/>
      <c r="X117" s="1341"/>
      <c r="Y117" s="1341"/>
    </row>
    <row r="118" spans="1:25" s="1280" customFormat="1" ht="19.5" customHeight="1" x14ac:dyDescent="0.2">
      <c r="A118" s="1328">
        <v>1</v>
      </c>
      <c r="B118" s="1264" t="s">
        <v>394</v>
      </c>
      <c r="C118" s="1347" t="s">
        <v>813</v>
      </c>
      <c r="D118" s="465">
        <v>0.2</v>
      </c>
      <c r="E118" s="2107" t="s">
        <v>875</v>
      </c>
      <c r="F118" s="2108"/>
      <c r="G118" s="2109"/>
      <c r="H118" s="1422"/>
      <c r="I118" s="1237"/>
      <c r="J118" s="1341"/>
      <c r="K118" s="1238" t="s">
        <v>708</v>
      </c>
      <c r="L118" s="1341"/>
      <c r="M118" s="1341"/>
      <c r="N118" s="1341"/>
      <c r="O118" s="1341"/>
      <c r="P118" s="1341"/>
      <c r="Q118" s="1341"/>
      <c r="R118" s="1341"/>
      <c r="S118" s="1341"/>
      <c r="T118" s="1341"/>
      <c r="U118" s="1341"/>
      <c r="V118" s="1341"/>
      <c r="W118" s="1341"/>
      <c r="X118" s="1341"/>
      <c r="Y118" s="1341"/>
    </row>
    <row r="119" spans="1:25" s="1280" customFormat="1" ht="19.5" customHeight="1" x14ac:dyDescent="0.2">
      <c r="A119" s="1328">
        <v>2</v>
      </c>
      <c r="B119" s="1271" t="s">
        <v>395</v>
      </c>
      <c r="C119" s="1260" t="s">
        <v>0</v>
      </c>
      <c r="D119" s="1316">
        <v>77</v>
      </c>
      <c r="E119" s="2110"/>
      <c r="F119" s="2111"/>
      <c r="G119" s="2112"/>
      <c r="H119" s="1422"/>
      <c r="I119" s="1237"/>
      <c r="J119" s="1341"/>
      <c r="K119" s="1341"/>
      <c r="L119" s="1341"/>
      <c r="M119" s="1341"/>
      <c r="N119" s="1341"/>
      <c r="O119" s="1341"/>
      <c r="P119" s="1341"/>
      <c r="Q119" s="1341"/>
      <c r="R119" s="1341"/>
      <c r="S119" s="1341"/>
      <c r="T119" s="1341"/>
      <c r="U119" s="1341"/>
      <c r="V119" s="1341"/>
      <c r="W119" s="1341"/>
      <c r="X119" s="1341"/>
      <c r="Y119" s="1341"/>
    </row>
    <row r="120" spans="1:25" s="392" customFormat="1" ht="19.5" customHeight="1" x14ac:dyDescent="0.2">
      <c r="A120" s="1338">
        <v>3</v>
      </c>
      <c r="B120" s="1794" t="s">
        <v>905</v>
      </c>
      <c r="C120" s="1265"/>
      <c r="D120" s="1801">
        <f>SUM(D121:D128)</f>
        <v>44420</v>
      </c>
      <c r="E120" s="1801">
        <f>E121+E124+E125+E126+E127+E128</f>
        <v>18438</v>
      </c>
      <c r="F120" s="1805">
        <f>E120/D120*100</f>
        <v>41.508329581269699</v>
      </c>
      <c r="G120" s="1955">
        <f>G121+G124+G125+G126+G127+G128</f>
        <v>13985</v>
      </c>
      <c r="H120" s="1422">
        <f t="shared" si="8"/>
        <v>31.841258491240609</v>
      </c>
      <c r="I120" s="1799"/>
      <c r="J120" s="1800"/>
      <c r="K120" s="1800"/>
      <c r="L120" s="1800"/>
      <c r="M120" s="1800"/>
      <c r="N120" s="1800"/>
      <c r="O120" s="1800"/>
      <c r="P120" s="1800"/>
      <c r="Q120" s="1800"/>
      <c r="R120" s="1800"/>
      <c r="S120" s="1800"/>
      <c r="T120" s="1800"/>
      <c r="U120" s="1800"/>
      <c r="V120" s="1800"/>
      <c r="W120" s="1800"/>
      <c r="X120" s="1800"/>
      <c r="Y120" s="1800"/>
    </row>
    <row r="121" spans="1:25" s="1280" customFormat="1" ht="18" customHeight="1" x14ac:dyDescent="0.2">
      <c r="A121" s="1328"/>
      <c r="B121" s="1796" t="s">
        <v>898</v>
      </c>
      <c r="C121" s="1260"/>
      <c r="D121" s="1294"/>
      <c r="E121" s="1294">
        <f>E122+E123</f>
        <v>45</v>
      </c>
      <c r="F121" s="1803"/>
      <c r="G121" s="1956">
        <f>G122+G123</f>
        <v>38</v>
      </c>
      <c r="H121" s="1422">
        <f t="shared" si="8"/>
        <v>18.421052631578931</v>
      </c>
      <c r="I121" s="1237"/>
      <c r="J121" s="1341"/>
      <c r="K121" s="1341"/>
      <c r="L121" s="1341"/>
      <c r="M121" s="1341"/>
      <c r="N121" s="1341"/>
      <c r="O121" s="1341"/>
      <c r="P121" s="1341"/>
      <c r="Q121" s="1341"/>
      <c r="R121" s="1341"/>
      <c r="S121" s="1341"/>
      <c r="T121" s="1341"/>
      <c r="U121" s="1341"/>
      <c r="V121" s="1341"/>
      <c r="W121" s="1341"/>
      <c r="X121" s="1341"/>
      <c r="Y121" s="1341"/>
    </row>
    <row r="122" spans="1:25" s="1280" customFormat="1" ht="18" customHeight="1" x14ac:dyDescent="0.2">
      <c r="A122" s="1328"/>
      <c r="B122" s="1797" t="s">
        <v>899</v>
      </c>
      <c r="C122" s="1798"/>
      <c r="D122" s="1802"/>
      <c r="E122" s="1802">
        <v>45</v>
      </c>
      <c r="F122" s="1804"/>
      <c r="G122" s="1957">
        <v>37</v>
      </c>
      <c r="H122" s="1422">
        <f t="shared" si="8"/>
        <v>21.621621621621628</v>
      </c>
      <c r="I122" s="1237"/>
      <c r="J122" s="1341"/>
      <c r="K122" s="1341"/>
      <c r="L122" s="1341"/>
      <c r="M122" s="1341"/>
      <c r="N122" s="1341"/>
      <c r="O122" s="1341"/>
      <c r="P122" s="1341"/>
      <c r="Q122" s="1341"/>
      <c r="R122" s="1341"/>
      <c r="S122" s="1341"/>
      <c r="T122" s="1341"/>
      <c r="U122" s="1341"/>
      <c r="V122" s="1341"/>
      <c r="W122" s="1341"/>
      <c r="X122" s="1341"/>
      <c r="Y122" s="1341"/>
    </row>
    <row r="123" spans="1:25" s="1280" customFormat="1" ht="18" customHeight="1" x14ac:dyDescent="0.2">
      <c r="A123" s="1328"/>
      <c r="B123" s="1797" t="s">
        <v>900</v>
      </c>
      <c r="C123" s="1798"/>
      <c r="D123" s="1802"/>
      <c r="E123" s="1802">
        <v>0</v>
      </c>
      <c r="F123" s="1804"/>
      <c r="G123" s="1957">
        <v>1</v>
      </c>
      <c r="H123" s="1802">
        <v>0</v>
      </c>
      <c r="I123" s="1237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1"/>
    </row>
    <row r="124" spans="1:25" s="1280" customFormat="1" ht="18" customHeight="1" x14ac:dyDescent="0.2">
      <c r="A124" s="1328"/>
      <c r="B124" s="1796" t="s">
        <v>901</v>
      </c>
      <c r="C124" s="1260"/>
      <c r="D124" s="1294">
        <v>12167</v>
      </c>
      <c r="E124" s="1294">
        <v>3545</v>
      </c>
      <c r="F124" s="1367">
        <f>E124/D124*100</f>
        <v>29.136188049642474</v>
      </c>
      <c r="G124" s="1956">
        <v>2337</v>
      </c>
      <c r="H124" s="1422">
        <f t="shared" si="8"/>
        <v>51.690201112537437</v>
      </c>
      <c r="I124" s="1237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</row>
    <row r="125" spans="1:25" s="1280" customFormat="1" ht="18" customHeight="1" x14ac:dyDescent="0.2">
      <c r="A125" s="1328"/>
      <c r="B125" s="1796" t="s">
        <v>902</v>
      </c>
      <c r="C125" s="1260"/>
      <c r="D125" s="1294">
        <v>13034</v>
      </c>
      <c r="E125" s="1294">
        <v>4599</v>
      </c>
      <c r="F125" s="1367">
        <f t="shared" ref="F125:F128" si="9">E125/D125*100</f>
        <v>35.284640171858214</v>
      </c>
      <c r="G125" s="1956">
        <v>3994</v>
      </c>
      <c r="H125" s="1422">
        <f t="shared" si="8"/>
        <v>15.147721582373563</v>
      </c>
      <c r="I125" s="1237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</row>
    <row r="126" spans="1:25" s="1280" customFormat="1" ht="18" customHeight="1" x14ac:dyDescent="0.2">
      <c r="A126" s="1328"/>
      <c r="B126" s="1796" t="s">
        <v>903</v>
      </c>
      <c r="C126" s="1260"/>
      <c r="D126" s="1294">
        <v>13763</v>
      </c>
      <c r="E126" s="1294">
        <v>7560</v>
      </c>
      <c r="F126" s="1367">
        <f t="shared" si="9"/>
        <v>54.929884472862021</v>
      </c>
      <c r="G126" s="1956">
        <v>5177</v>
      </c>
      <c r="H126" s="1422">
        <f t="shared" si="8"/>
        <v>46.030519605949394</v>
      </c>
      <c r="I126" s="1237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</row>
    <row r="127" spans="1:25" s="1280" customFormat="1" ht="18" customHeight="1" x14ac:dyDescent="0.2">
      <c r="A127" s="1328"/>
      <c r="B127" s="1796" t="s">
        <v>906</v>
      </c>
      <c r="C127" s="1260"/>
      <c r="D127" s="1294">
        <v>5136</v>
      </c>
      <c r="E127" s="1294">
        <v>2687</v>
      </c>
      <c r="F127" s="1367">
        <f t="shared" si="9"/>
        <v>52.316978193146412</v>
      </c>
      <c r="G127" s="1956">
        <v>2436</v>
      </c>
      <c r="H127" s="1422">
        <f t="shared" si="8"/>
        <v>10.303776683087023</v>
      </c>
      <c r="I127" s="1237"/>
      <c r="J127" s="1341"/>
      <c r="K127" s="1341"/>
      <c r="L127" s="1341"/>
      <c r="M127" s="1341"/>
      <c r="N127" s="1341"/>
      <c r="O127" s="1341"/>
      <c r="P127" s="1341"/>
      <c r="Q127" s="1341"/>
      <c r="R127" s="1341"/>
      <c r="S127" s="1341"/>
      <c r="T127" s="1341"/>
      <c r="U127" s="1341"/>
      <c r="V127" s="1341"/>
      <c r="W127" s="1341"/>
      <c r="X127" s="1341"/>
      <c r="Y127" s="1341"/>
    </row>
    <row r="128" spans="1:25" s="1280" customFormat="1" ht="18" customHeight="1" x14ac:dyDescent="0.2">
      <c r="A128" s="1328"/>
      <c r="B128" s="1796" t="s">
        <v>904</v>
      </c>
      <c r="C128" s="1260"/>
      <c r="D128" s="1294">
        <v>320</v>
      </c>
      <c r="E128" s="1945">
        <v>2</v>
      </c>
      <c r="F128" s="1367">
        <f t="shared" si="9"/>
        <v>0.625</v>
      </c>
      <c r="G128" s="1958">
        <v>3</v>
      </c>
      <c r="H128" s="1422">
        <f t="shared" si="8"/>
        <v>-33.333333333333343</v>
      </c>
      <c r="I128" s="1237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</row>
    <row r="129" spans="1:25" s="1280" customFormat="1" ht="18" customHeight="1" x14ac:dyDescent="0.2">
      <c r="A129" s="1348"/>
      <c r="B129" s="1271" t="s">
        <v>916</v>
      </c>
      <c r="C129" s="1260" t="s">
        <v>312</v>
      </c>
      <c r="D129" s="465"/>
      <c r="E129" s="1945">
        <v>2</v>
      </c>
      <c r="F129" s="1364">
        <v>0</v>
      </c>
      <c r="G129" s="1364">
        <v>0</v>
      </c>
      <c r="H129" s="1364">
        <v>0</v>
      </c>
      <c r="I129" s="1237"/>
      <c r="J129" s="1341"/>
      <c r="K129" s="1341"/>
      <c r="L129" s="1341"/>
      <c r="M129" s="1341"/>
      <c r="N129" s="1341"/>
      <c r="O129" s="1341"/>
      <c r="P129" s="1341"/>
      <c r="Q129" s="1341"/>
      <c r="R129" s="1341"/>
      <c r="S129" s="1341"/>
      <c r="T129" s="1341"/>
      <c r="U129" s="1341"/>
      <c r="V129" s="1341"/>
      <c r="W129" s="1341"/>
      <c r="X129" s="1341"/>
      <c r="Y129" s="1341"/>
    </row>
    <row r="130" spans="1:25" s="1280" customFormat="1" ht="19.5" customHeight="1" x14ac:dyDescent="0.2">
      <c r="A130" s="1349" t="s">
        <v>376</v>
      </c>
      <c r="B130" s="2099" t="s">
        <v>635</v>
      </c>
      <c r="C130" s="2100"/>
      <c r="D130" s="465"/>
      <c r="E130" s="1879"/>
      <c r="F130" s="1332"/>
      <c r="G130" s="1364"/>
      <c r="H130" s="1414"/>
      <c r="I130" s="1237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1"/>
      <c r="Y130" s="1341"/>
    </row>
    <row r="131" spans="1:25" s="1280" customFormat="1" ht="16.5" customHeight="1" x14ac:dyDescent="0.2">
      <c r="A131" s="1338"/>
      <c r="B131" s="1321" t="s">
        <v>636</v>
      </c>
      <c r="C131" s="1526" t="s">
        <v>641</v>
      </c>
      <c r="D131" s="465"/>
      <c r="E131" s="1889">
        <f>SUM(E132:E134)+E137</f>
        <v>425</v>
      </c>
      <c r="F131" s="1413"/>
      <c r="G131" s="1889">
        <f>SUM(G132:G134)+G137</f>
        <v>214</v>
      </c>
      <c r="H131" s="1414">
        <f>E131/G131*100-100</f>
        <v>98.598130841121502</v>
      </c>
      <c r="I131" s="1237"/>
      <c r="J131" s="1341"/>
      <c r="K131" s="1341"/>
      <c r="L131" s="1341"/>
      <c r="M131" s="1341"/>
      <c r="N131" s="1341"/>
      <c r="O131" s="1341"/>
      <c r="P131" s="1341"/>
      <c r="Q131" s="1341"/>
      <c r="R131" s="1341"/>
      <c r="S131" s="1341"/>
      <c r="T131" s="1341"/>
      <c r="U131" s="1341"/>
      <c r="V131" s="1341"/>
      <c r="W131" s="1341"/>
      <c r="X131" s="1341"/>
      <c r="Y131" s="1341"/>
    </row>
    <row r="132" spans="1:25" s="1280" customFormat="1" ht="16.5" customHeight="1" x14ac:dyDescent="0.2">
      <c r="A132" s="1328">
        <v>1</v>
      </c>
      <c r="B132" s="1322" t="s">
        <v>637</v>
      </c>
      <c r="C132" s="1526" t="s">
        <v>641</v>
      </c>
      <c r="D132" s="465"/>
      <c r="E132" s="1945">
        <f>53+79+54+61+39+54</f>
        <v>340</v>
      </c>
      <c r="F132" s="1791"/>
      <c r="G132" s="1945">
        <v>186</v>
      </c>
      <c r="H132" s="1414">
        <f>E132/G132*100-100</f>
        <v>82.79569892473117</v>
      </c>
      <c r="I132" s="1237"/>
      <c r="J132" s="1341">
        <f>11+10+11+18+8+20+7+5+13</f>
        <v>103</v>
      </c>
      <c r="K132" s="1341"/>
      <c r="L132" s="1341"/>
      <c r="M132" s="1341"/>
      <c r="N132" s="1341"/>
      <c r="O132" s="1341"/>
      <c r="P132" s="1341"/>
      <c r="Q132" s="1341"/>
      <c r="R132" s="1341"/>
      <c r="S132" s="1341"/>
      <c r="T132" s="1341"/>
      <c r="U132" s="1341"/>
      <c r="V132" s="1341"/>
      <c r="W132" s="1341"/>
      <c r="X132" s="1341"/>
      <c r="Y132" s="1341"/>
    </row>
    <row r="133" spans="1:25" s="1280" customFormat="1" ht="16.5" customHeight="1" x14ac:dyDescent="0.2">
      <c r="A133" s="1328">
        <v>2</v>
      </c>
      <c r="B133" s="1322" t="s">
        <v>642</v>
      </c>
      <c r="C133" s="1526" t="s">
        <v>641</v>
      </c>
      <c r="D133" s="465"/>
      <c r="E133" s="1945">
        <f>8+4+9+3+24+28</f>
        <v>76</v>
      </c>
      <c r="F133" s="1791"/>
      <c r="G133" s="1945">
        <v>21</v>
      </c>
      <c r="H133" s="1414"/>
      <c r="I133" s="1237"/>
      <c r="J133" s="1341">
        <f>3+5+2+4+2+2+2+1+3</f>
        <v>24</v>
      </c>
      <c r="K133" s="1341"/>
      <c r="L133" s="1341"/>
      <c r="M133" s="1341"/>
      <c r="N133" s="1341"/>
      <c r="O133" s="1341"/>
      <c r="P133" s="1341"/>
      <c r="Q133" s="1341"/>
      <c r="R133" s="1341"/>
      <c r="S133" s="1341"/>
      <c r="T133" s="1341"/>
      <c r="U133" s="1341"/>
      <c r="V133" s="1341"/>
      <c r="W133" s="1341"/>
      <c r="X133" s="1341"/>
      <c r="Y133" s="1341"/>
    </row>
    <row r="134" spans="1:25" s="1280" customFormat="1" ht="16.5" customHeight="1" x14ac:dyDescent="0.2">
      <c r="A134" s="1334">
        <v>3</v>
      </c>
      <c r="B134" s="1370" t="s">
        <v>638</v>
      </c>
      <c r="C134" s="1527" t="s">
        <v>315</v>
      </c>
      <c r="D134" s="466"/>
      <c r="E134" s="1364">
        <v>0</v>
      </c>
      <c r="F134" s="1792"/>
      <c r="G134" s="1364">
        <v>0</v>
      </c>
      <c r="H134" s="1419"/>
      <c r="I134" s="1237"/>
      <c r="J134" s="1341"/>
      <c r="K134" s="1341"/>
      <c r="L134" s="1341"/>
      <c r="M134" s="1341"/>
      <c r="N134" s="1341"/>
      <c r="O134" s="1341"/>
      <c r="P134" s="1341"/>
      <c r="Q134" s="1341"/>
      <c r="R134" s="1341"/>
      <c r="S134" s="1341"/>
      <c r="T134" s="1341"/>
      <c r="U134" s="1341"/>
      <c r="V134" s="1341"/>
      <c r="W134" s="1341"/>
      <c r="X134" s="1341"/>
      <c r="Y134" s="1341"/>
    </row>
    <row r="135" spans="1:25" s="1280" customFormat="1" ht="16.5" customHeight="1" x14ac:dyDescent="0.2">
      <c r="A135" s="1348"/>
      <c r="B135" s="1272" t="s">
        <v>639</v>
      </c>
      <c r="C135" s="1526" t="s">
        <v>315</v>
      </c>
      <c r="D135" s="465"/>
      <c r="E135" s="1364">
        <v>0</v>
      </c>
      <c r="F135" s="1791"/>
      <c r="G135" s="1364">
        <v>0</v>
      </c>
      <c r="H135" s="1414"/>
      <c r="I135" s="1237"/>
      <c r="J135" s="1341"/>
      <c r="K135" s="1341"/>
      <c r="L135" s="1341"/>
      <c r="M135" s="1341"/>
      <c r="N135" s="1341"/>
      <c r="O135" s="1341"/>
      <c r="P135" s="1341"/>
      <c r="Q135" s="1341"/>
      <c r="R135" s="1341"/>
      <c r="S135" s="1341"/>
      <c r="T135" s="1341"/>
      <c r="U135" s="1341"/>
      <c r="V135" s="1341"/>
      <c r="W135" s="1341"/>
      <c r="X135" s="1341"/>
      <c r="Y135" s="1341"/>
    </row>
    <row r="136" spans="1:25" s="1280" customFormat="1" ht="16.5" customHeight="1" x14ac:dyDescent="0.2">
      <c r="A136" s="1348"/>
      <c r="B136" s="1272" t="s">
        <v>640</v>
      </c>
      <c r="C136" s="1526" t="s">
        <v>315</v>
      </c>
      <c r="D136" s="465"/>
      <c r="E136" s="1364">
        <v>0</v>
      </c>
      <c r="F136" s="1791"/>
      <c r="G136" s="1364">
        <v>0</v>
      </c>
      <c r="H136" s="1414"/>
      <c r="I136" s="1237"/>
      <c r="J136" s="1341"/>
      <c r="K136" s="1341"/>
      <c r="L136" s="1341"/>
      <c r="M136" s="1341"/>
      <c r="N136" s="1341"/>
      <c r="O136" s="1341"/>
      <c r="P136" s="1341"/>
      <c r="Q136" s="1341"/>
      <c r="R136" s="1341"/>
      <c r="S136" s="1341"/>
      <c r="T136" s="1341"/>
      <c r="U136" s="1341"/>
      <c r="V136" s="1341"/>
      <c r="W136" s="1341"/>
      <c r="X136" s="1341"/>
      <c r="Y136" s="1341"/>
    </row>
    <row r="137" spans="1:25" s="1280" customFormat="1" ht="18.75" customHeight="1" x14ac:dyDescent="0.2">
      <c r="A137" s="1644">
        <v>4</v>
      </c>
      <c r="B137" s="1645" t="s">
        <v>643</v>
      </c>
      <c r="C137" s="1527" t="s">
        <v>315</v>
      </c>
      <c r="D137" s="466"/>
      <c r="E137" s="1948">
        <f>2+3+2+2</f>
        <v>9</v>
      </c>
      <c r="F137" s="1792"/>
      <c r="G137" s="1948">
        <v>7</v>
      </c>
      <c r="H137" s="1419"/>
      <c r="I137" s="1237"/>
      <c r="J137" s="1341"/>
      <c r="K137" s="1341"/>
      <c r="L137" s="1341"/>
      <c r="M137" s="1341"/>
      <c r="N137" s="1341"/>
      <c r="O137" s="1341"/>
      <c r="P137" s="1341"/>
      <c r="Q137" s="1341"/>
      <c r="R137" s="1341"/>
      <c r="S137" s="1341"/>
      <c r="T137" s="1341"/>
      <c r="U137" s="1341"/>
      <c r="V137" s="1341"/>
      <c r="W137" s="1341"/>
      <c r="X137" s="1341"/>
      <c r="Y137" s="1341"/>
    </row>
    <row r="138" spans="1:25" s="1280" customFormat="1" ht="18.75" customHeight="1" x14ac:dyDescent="0.2">
      <c r="A138" s="1628" t="s">
        <v>634</v>
      </c>
      <c r="B138" s="2083" t="s">
        <v>397</v>
      </c>
      <c r="C138" s="2084"/>
      <c r="D138" s="1359"/>
      <c r="E138" s="1882"/>
      <c r="F138" s="1332"/>
      <c r="G138" s="1938"/>
      <c r="H138" s="1414"/>
      <c r="I138" s="1237"/>
      <c r="J138" s="1341"/>
      <c r="K138" s="1341"/>
      <c r="L138" s="1341"/>
      <c r="M138" s="1341"/>
      <c r="N138" s="1341"/>
      <c r="O138" s="1341"/>
      <c r="P138" s="1341"/>
      <c r="Q138" s="1341"/>
      <c r="R138" s="1341"/>
      <c r="S138" s="1341"/>
      <c r="T138" s="1341"/>
      <c r="U138" s="1341"/>
      <c r="V138" s="1341"/>
      <c r="W138" s="1341"/>
      <c r="X138" s="1341"/>
      <c r="Y138" s="1341"/>
    </row>
    <row r="139" spans="1:25" s="1280" customFormat="1" ht="17.25" customHeight="1" x14ac:dyDescent="0.2">
      <c r="A139" s="1336"/>
      <c r="B139" s="1264" t="s">
        <v>398</v>
      </c>
      <c r="C139" s="1234"/>
      <c r="D139" s="1639">
        <f>SUM(D140:D145)</f>
        <v>680</v>
      </c>
      <c r="E139" s="1960">
        <f>SUM(E140:E145)</f>
        <v>714</v>
      </c>
      <c r="F139" s="1640">
        <f>E139/D139*100</f>
        <v>105</v>
      </c>
      <c r="G139" s="1960">
        <f>SUM(G140:G145)</f>
        <v>424</v>
      </c>
      <c r="H139" s="1414">
        <f>E139/G139*100-100</f>
        <v>68.396226415094333</v>
      </c>
      <c r="I139" s="1237"/>
      <c r="J139" s="1341"/>
      <c r="K139" s="1341"/>
      <c r="L139" s="1341"/>
      <c r="M139" s="1341"/>
      <c r="N139" s="1341"/>
      <c r="O139" s="1341"/>
      <c r="P139" s="1341"/>
      <c r="Q139" s="1341"/>
      <c r="R139" s="1341"/>
      <c r="S139" s="1341"/>
      <c r="T139" s="1341"/>
      <c r="U139" s="1341"/>
      <c r="V139" s="1341"/>
      <c r="W139" s="1341"/>
      <c r="X139" s="1341"/>
      <c r="Y139" s="1341"/>
    </row>
    <row r="140" spans="1:25" s="1280" customFormat="1" ht="17.25" customHeight="1" x14ac:dyDescent="0.2">
      <c r="A140" s="1336">
        <v>1</v>
      </c>
      <c r="B140" s="1264" t="s">
        <v>426</v>
      </c>
      <c r="C140" s="1526" t="s">
        <v>315</v>
      </c>
      <c r="D140" s="1361">
        <v>100</v>
      </c>
      <c r="E140" s="1361">
        <v>149</v>
      </c>
      <c r="F140" s="1640">
        <f t="shared" ref="F140:F145" si="10">E140/D140*100</f>
        <v>149</v>
      </c>
      <c r="G140" s="1360">
        <v>24</v>
      </c>
      <c r="H140" s="1414">
        <f t="shared" ref="H140:H142" si="11">E140/G140*100-100</f>
        <v>520.83333333333326</v>
      </c>
      <c r="I140" s="1237"/>
      <c r="J140" s="1341"/>
      <c r="K140" s="1341"/>
      <c r="L140" s="1341"/>
      <c r="M140" s="1341"/>
      <c r="N140" s="1341"/>
      <c r="O140" s="1341"/>
      <c r="P140" s="1341"/>
      <c r="Q140" s="1341"/>
      <c r="R140" s="1341"/>
      <c r="S140" s="1341"/>
      <c r="T140" s="1341"/>
      <c r="U140" s="1341"/>
      <c r="V140" s="1341"/>
      <c r="W140" s="1341"/>
      <c r="X140" s="1341"/>
      <c r="Y140" s="1341"/>
    </row>
    <row r="141" spans="1:25" s="1280" customFormat="1" ht="17.25" customHeight="1" x14ac:dyDescent="0.2">
      <c r="A141" s="1336">
        <v>2</v>
      </c>
      <c r="B141" s="1264" t="s">
        <v>512</v>
      </c>
      <c r="C141" s="1526" t="s">
        <v>315</v>
      </c>
      <c r="D141" s="1361">
        <v>5</v>
      </c>
      <c r="E141" s="1361">
        <v>2</v>
      </c>
      <c r="F141" s="1640">
        <f t="shared" si="10"/>
        <v>40</v>
      </c>
      <c r="G141" s="1364">
        <v>0</v>
      </c>
      <c r="H141" s="1364">
        <v>0</v>
      </c>
      <c r="I141" s="1237"/>
      <c r="J141" s="1341"/>
      <c r="K141" s="1341"/>
      <c r="L141" s="1341"/>
      <c r="M141" s="1341"/>
      <c r="N141" s="1341"/>
      <c r="O141" s="1341"/>
      <c r="P141" s="1341"/>
      <c r="Q141" s="1341"/>
      <c r="R141" s="1341"/>
      <c r="S141" s="1341"/>
      <c r="T141" s="1341"/>
      <c r="U141" s="1341"/>
      <c r="V141" s="1341"/>
      <c r="W141" s="1341"/>
      <c r="X141" s="1341"/>
      <c r="Y141" s="1341"/>
    </row>
    <row r="142" spans="1:25" s="1280" customFormat="1" ht="17.25" customHeight="1" x14ac:dyDescent="0.2">
      <c r="A142" s="1336">
        <v>3</v>
      </c>
      <c r="B142" s="1264" t="s">
        <v>469</v>
      </c>
      <c r="C142" s="1526" t="s">
        <v>315</v>
      </c>
      <c r="D142" s="1361">
        <v>500</v>
      </c>
      <c r="E142" s="1361">
        <v>465</v>
      </c>
      <c r="F142" s="1640">
        <f t="shared" si="10"/>
        <v>93</v>
      </c>
      <c r="G142" s="1360">
        <v>300</v>
      </c>
      <c r="H142" s="1414">
        <f t="shared" si="11"/>
        <v>55</v>
      </c>
      <c r="I142" s="1237"/>
      <c r="J142" s="1341"/>
      <c r="K142" s="1341"/>
      <c r="L142" s="1341"/>
      <c r="M142" s="1341"/>
      <c r="N142" s="1341"/>
      <c r="O142" s="1341"/>
      <c r="P142" s="1341"/>
      <c r="Q142" s="1341"/>
      <c r="R142" s="1341"/>
      <c r="S142" s="1341"/>
      <c r="T142" s="1341"/>
      <c r="U142" s="1341"/>
      <c r="V142" s="1341"/>
      <c r="W142" s="1341"/>
      <c r="X142" s="1341"/>
      <c r="Y142" s="1341"/>
    </row>
    <row r="143" spans="1:25" s="1280" customFormat="1" ht="17.25" customHeight="1" x14ac:dyDescent="0.2">
      <c r="A143" s="1336">
        <v>4</v>
      </c>
      <c r="B143" s="1264" t="s">
        <v>427</v>
      </c>
      <c r="C143" s="1526" t="s">
        <v>315</v>
      </c>
      <c r="D143" s="1361">
        <v>30</v>
      </c>
      <c r="E143" s="1361">
        <v>39</v>
      </c>
      <c r="F143" s="1640">
        <f t="shared" si="10"/>
        <v>130</v>
      </c>
      <c r="G143" s="1360">
        <v>52</v>
      </c>
      <c r="H143" s="1414">
        <f t="shared" ref="H143:H145" si="12">E143/G143*100-100</f>
        <v>-25</v>
      </c>
      <c r="I143" s="1237"/>
      <c r="J143" s="1341"/>
      <c r="K143" s="1341"/>
      <c r="L143" s="1341"/>
      <c r="M143" s="1341"/>
      <c r="N143" s="1341"/>
      <c r="O143" s="1341"/>
      <c r="P143" s="1341"/>
      <c r="Q143" s="1341"/>
      <c r="R143" s="1341"/>
      <c r="S143" s="1341"/>
      <c r="T143" s="1341"/>
      <c r="U143" s="1341"/>
      <c r="V143" s="1341"/>
      <c r="W143" s="1341"/>
      <c r="X143" s="1341"/>
      <c r="Y143" s="1341"/>
    </row>
    <row r="144" spans="1:25" s="1280" customFormat="1" ht="17.25" customHeight="1" x14ac:dyDescent="0.2">
      <c r="A144" s="1336">
        <v>5</v>
      </c>
      <c r="B144" s="1264" t="s">
        <v>428</v>
      </c>
      <c r="C144" s="1526" t="s">
        <v>315</v>
      </c>
      <c r="D144" s="1361">
        <v>30</v>
      </c>
      <c r="E144" s="1361">
        <v>46</v>
      </c>
      <c r="F144" s="1640">
        <f t="shared" si="10"/>
        <v>153.33333333333334</v>
      </c>
      <c r="G144" s="1360">
        <v>41</v>
      </c>
      <c r="H144" s="1414">
        <f t="shared" si="12"/>
        <v>12.195121951219519</v>
      </c>
      <c r="I144" s="1237"/>
      <c r="J144" s="1341"/>
      <c r="K144" s="1341"/>
      <c r="L144" s="1341"/>
      <c r="M144" s="1341"/>
      <c r="N144" s="1341"/>
      <c r="O144" s="1341"/>
      <c r="P144" s="1341"/>
      <c r="Q144" s="1341"/>
      <c r="R144" s="1341"/>
      <c r="S144" s="1341"/>
      <c r="T144" s="1341"/>
      <c r="U144" s="1341"/>
      <c r="V144" s="1341"/>
      <c r="W144" s="1341"/>
      <c r="X144" s="1341"/>
      <c r="Y144" s="1341"/>
    </row>
    <row r="145" spans="1:30" s="1280" customFormat="1" ht="17.25" customHeight="1" x14ac:dyDescent="0.2">
      <c r="A145" s="1630">
        <v>6</v>
      </c>
      <c r="B145" s="1641" t="s">
        <v>429</v>
      </c>
      <c r="C145" s="1528" t="s">
        <v>315</v>
      </c>
      <c r="D145" s="1643">
        <v>15</v>
      </c>
      <c r="E145" s="1963">
        <v>13</v>
      </c>
      <c r="F145" s="1642">
        <f t="shared" si="10"/>
        <v>86.666666666666671</v>
      </c>
      <c r="G145" s="1643">
        <v>7</v>
      </c>
      <c r="H145" s="1421">
        <f t="shared" si="12"/>
        <v>85.714285714285722</v>
      </c>
      <c r="I145" s="1237"/>
      <c r="J145" s="1341"/>
      <c r="K145" s="1341"/>
      <c r="L145" s="1341"/>
      <c r="M145" s="1341"/>
      <c r="N145" s="1341"/>
      <c r="O145" s="1341"/>
      <c r="P145" s="1341"/>
      <c r="Q145" s="1341"/>
      <c r="R145" s="1341"/>
      <c r="S145" s="1341"/>
      <c r="T145" s="1341"/>
      <c r="U145" s="1341"/>
      <c r="V145" s="1341"/>
      <c r="W145" s="1341"/>
      <c r="X145" s="1341"/>
      <c r="Y145" s="1341"/>
    </row>
    <row r="146" spans="1:30" s="1280" customFormat="1" ht="27" customHeight="1" x14ac:dyDescent="0.2">
      <c r="A146" s="1899" t="s">
        <v>183</v>
      </c>
      <c r="B146" s="2013" t="s">
        <v>447</v>
      </c>
      <c r="C146" s="2014" t="s">
        <v>816</v>
      </c>
      <c r="D146" s="2088"/>
      <c r="E146" s="2089"/>
      <c r="F146" s="2089"/>
      <c r="G146" s="2089"/>
      <c r="H146" s="2090"/>
      <c r="I146" s="1237"/>
      <c r="J146" s="1341"/>
      <c r="K146" s="1341"/>
      <c r="L146" s="1341"/>
      <c r="M146" s="1341"/>
      <c r="N146" s="1341"/>
      <c r="O146" s="1341"/>
      <c r="P146" s="1341"/>
      <c r="Q146" s="1341"/>
      <c r="R146" s="1341"/>
      <c r="S146" s="1341"/>
      <c r="T146" s="1341"/>
      <c r="U146" s="1341"/>
      <c r="V146" s="1341"/>
      <c r="W146" s="1341"/>
      <c r="X146" s="1341"/>
      <c r="Y146" s="1341"/>
    </row>
    <row r="147" spans="1:30" s="1280" customFormat="1" ht="18" customHeight="1" x14ac:dyDescent="0.2">
      <c r="A147" s="2086">
        <v>1</v>
      </c>
      <c r="B147" s="2008" t="s">
        <v>116</v>
      </c>
      <c r="C147" s="2009"/>
      <c r="D147" s="2010">
        <f>SUM(D148:D151)</f>
        <v>3125</v>
      </c>
      <c r="E147" s="2010">
        <f>SUM(E148:E151)</f>
        <v>3125</v>
      </c>
      <c r="F147" s="2011">
        <f t="shared" ref="F147:F160" si="13">E147/D147*100</f>
        <v>100</v>
      </c>
      <c r="G147" s="2012">
        <f>SUM(G148:G151)</f>
        <v>3175</v>
      </c>
      <c r="H147" s="1424">
        <f>E147/G147*100-100</f>
        <v>-1.5748031496062964</v>
      </c>
      <c r="I147" s="1237"/>
      <c r="J147" s="1341"/>
      <c r="K147" s="1341"/>
      <c r="L147" s="1341"/>
      <c r="M147" s="1341"/>
      <c r="N147" s="1341"/>
      <c r="O147" s="1341"/>
      <c r="P147" s="1341"/>
      <c r="Q147" s="1341"/>
      <c r="R147" s="1341"/>
      <c r="S147" s="1341"/>
      <c r="T147" s="1341"/>
      <c r="U147" s="1341"/>
      <c r="V147" s="1341"/>
      <c r="W147" s="1341"/>
      <c r="X147" s="1341"/>
      <c r="Y147" s="1341"/>
    </row>
    <row r="148" spans="1:30" s="1280" customFormat="1" ht="18" customHeight="1" x14ac:dyDescent="0.2">
      <c r="A148" s="2080"/>
      <c r="B148" s="1325" t="s">
        <v>644</v>
      </c>
      <c r="C148" s="1548"/>
      <c r="D148" s="1275">
        <v>1250</v>
      </c>
      <c r="E148" s="1907">
        <v>1250</v>
      </c>
      <c r="F148" s="1975">
        <f t="shared" si="13"/>
        <v>100</v>
      </c>
      <c r="G148" s="1364">
        <v>1280</v>
      </c>
      <c r="H148" s="1414">
        <f>E148/G148*100-100</f>
        <v>-2.34375</v>
      </c>
      <c r="I148" s="1237"/>
      <c r="J148" s="1341"/>
      <c r="K148" s="1341"/>
      <c r="L148" s="1341"/>
      <c r="M148" s="1341"/>
      <c r="N148" s="1341"/>
      <c r="O148" s="1341"/>
      <c r="P148" s="1341"/>
      <c r="Q148" s="1341"/>
      <c r="R148" s="1341"/>
      <c r="S148" s="1341"/>
      <c r="T148" s="1341"/>
      <c r="U148" s="1341"/>
      <c r="V148" s="1341"/>
      <c r="W148" s="1341"/>
      <c r="X148" s="1341"/>
      <c r="Y148" s="1341"/>
    </row>
    <row r="149" spans="1:30" s="1280" customFormat="1" ht="18" customHeight="1" x14ac:dyDescent="0.2">
      <c r="A149" s="2080"/>
      <c r="B149" s="324" t="s">
        <v>823</v>
      </c>
      <c r="C149" s="1549"/>
      <c r="D149" s="1275">
        <v>1030</v>
      </c>
      <c r="E149" s="1907">
        <v>1030</v>
      </c>
      <c r="F149" s="1975">
        <f t="shared" si="13"/>
        <v>100</v>
      </c>
      <c r="G149" s="1364">
        <v>1000</v>
      </c>
      <c r="H149" s="1414">
        <f>E149/G149*100-100</f>
        <v>3</v>
      </c>
      <c r="I149" s="1237"/>
      <c r="J149" s="1351"/>
      <c r="K149" s="1341"/>
      <c r="L149" s="1341"/>
      <c r="M149" s="1341"/>
      <c r="N149" s="1341"/>
      <c r="O149" s="1341"/>
      <c r="P149" s="1341"/>
      <c r="Q149" s="1341"/>
      <c r="R149" s="1341"/>
      <c r="S149" s="1341"/>
      <c r="T149" s="1341"/>
      <c r="U149" s="1341"/>
      <c r="V149" s="1341"/>
      <c r="W149" s="1341"/>
      <c r="X149" s="1341"/>
      <c r="Y149" s="1341"/>
    </row>
    <row r="150" spans="1:30" s="1280" customFormat="1" ht="18" customHeight="1" x14ac:dyDescent="0.2">
      <c r="A150" s="2080"/>
      <c r="B150" s="324" t="s">
        <v>645</v>
      </c>
      <c r="C150" s="1532"/>
      <c r="D150" s="1275">
        <v>190</v>
      </c>
      <c r="E150" s="1907">
        <f>D150</f>
        <v>190</v>
      </c>
      <c r="F150" s="1975">
        <f t="shared" si="13"/>
        <v>100</v>
      </c>
      <c r="G150" s="1364">
        <v>190</v>
      </c>
      <c r="H150" s="1414">
        <f>E150/G150*100-100</f>
        <v>0</v>
      </c>
      <c r="I150" s="1237"/>
      <c r="J150" s="1341"/>
      <c r="K150" s="1341"/>
      <c r="L150" s="1341"/>
      <c r="M150" s="1341"/>
      <c r="N150" s="1341"/>
      <c r="O150" s="1341"/>
      <c r="P150" s="1341"/>
      <c r="Q150" s="1341"/>
      <c r="R150" s="1341"/>
      <c r="S150" s="1341"/>
      <c r="T150" s="1341"/>
      <c r="U150" s="1341"/>
      <c r="V150" s="1341"/>
      <c r="W150" s="1341"/>
      <c r="X150" s="1341"/>
      <c r="Y150" s="1341"/>
    </row>
    <row r="151" spans="1:30" s="1280" customFormat="1" ht="18" customHeight="1" x14ac:dyDescent="0.2">
      <c r="A151" s="2087"/>
      <c r="B151" s="1326" t="s">
        <v>646</v>
      </c>
      <c r="C151" s="1898"/>
      <c r="D151" s="1987">
        <v>655</v>
      </c>
      <c r="E151" s="1920">
        <v>655</v>
      </c>
      <c r="F151" s="1988">
        <f t="shared" si="13"/>
        <v>100</v>
      </c>
      <c r="G151" s="1277">
        <v>705</v>
      </c>
      <c r="H151" s="1419">
        <f>E151/G151*100-100</f>
        <v>-7.0921985815602824</v>
      </c>
      <c r="I151" s="1239"/>
      <c r="J151" s="1343"/>
      <c r="K151" s="1341"/>
      <c r="L151" s="1341"/>
      <c r="M151" s="1341"/>
      <c r="N151" s="1341"/>
      <c r="O151" s="1341"/>
      <c r="P151" s="1341"/>
      <c r="Q151" s="1341"/>
      <c r="R151" s="1341"/>
      <c r="S151" s="1341"/>
      <c r="T151" s="1341"/>
      <c r="U151" s="1341"/>
      <c r="V151" s="1341"/>
      <c r="W151" s="1341"/>
      <c r="X151" s="1341"/>
      <c r="Y151" s="1341"/>
    </row>
    <row r="152" spans="1:30" s="1280" customFormat="1" ht="21.75" customHeight="1" x14ac:dyDescent="0.2">
      <c r="A152" s="2079">
        <v>2</v>
      </c>
      <c r="B152" s="1966" t="s">
        <v>399</v>
      </c>
      <c r="C152" s="1989" t="s">
        <v>818</v>
      </c>
      <c r="D152" s="1990">
        <f>SUM(D153:D156)</f>
        <v>1559000</v>
      </c>
      <c r="E152" s="1990">
        <f>SUM(E153:E156)</f>
        <v>922412</v>
      </c>
      <c r="F152" s="1991">
        <f t="shared" si="13"/>
        <v>59.166901860166774</v>
      </c>
      <c r="G152" s="1990">
        <f t="shared" ref="G152" si="14">SUM(G153:G156)</f>
        <v>1026417</v>
      </c>
      <c r="H152" s="1992">
        <f t="shared" ref="H152:H194" si="15">E152/G152*100-100</f>
        <v>-10.132821260754639</v>
      </c>
      <c r="I152" s="1910"/>
      <c r="J152" s="1911"/>
      <c r="K152" s="1912"/>
      <c r="L152" s="1913"/>
      <c r="M152" s="1914"/>
      <c r="N152" s="1914"/>
      <c r="O152" s="1914"/>
      <c r="P152" s="1914"/>
      <c r="Q152" s="1914"/>
      <c r="R152" s="1914"/>
      <c r="S152" s="1914"/>
      <c r="T152" s="1914"/>
      <c r="U152" s="1914"/>
      <c r="V152" s="1914"/>
      <c r="W152" s="1913"/>
      <c r="X152" s="1913"/>
      <c r="Y152" s="1913"/>
      <c r="Z152" s="1282"/>
    </row>
    <row r="153" spans="1:30" s="1280" customFormat="1" ht="20.25" customHeight="1" x14ac:dyDescent="0.2">
      <c r="A153" s="2080"/>
      <c r="B153" s="1325" t="s">
        <v>400</v>
      </c>
      <c r="C153" s="1547" t="s">
        <v>818</v>
      </c>
      <c r="D153" s="1275">
        <v>253000</v>
      </c>
      <c r="E153" s="1907">
        <v>180499</v>
      </c>
      <c r="F153" s="1531">
        <f t="shared" si="13"/>
        <v>71.34347826086956</v>
      </c>
      <c r="G153" s="1364">
        <v>194791</v>
      </c>
      <c r="H153" s="1414">
        <f t="shared" si="15"/>
        <v>-7.3370946296286803</v>
      </c>
      <c r="I153" s="1239"/>
      <c r="J153" s="1240"/>
      <c r="K153" s="1241"/>
      <c r="L153" s="1241"/>
      <c r="M153" s="1241"/>
      <c r="N153" s="1241"/>
      <c r="O153" s="1241"/>
      <c r="P153" s="1241"/>
      <c r="Q153" s="1241"/>
      <c r="R153" s="1241"/>
      <c r="S153" s="1241"/>
      <c r="T153" s="1241"/>
      <c r="U153" s="1241"/>
      <c r="V153" s="1241"/>
      <c r="W153" s="1241"/>
      <c r="X153" s="1241"/>
      <c r="Y153" s="1241"/>
      <c r="Z153" s="1282"/>
    </row>
    <row r="154" spans="1:30" s="1280" customFormat="1" ht="20.25" customHeight="1" x14ac:dyDescent="0.2">
      <c r="A154" s="2080"/>
      <c r="B154" s="1325" t="s">
        <v>866</v>
      </c>
      <c r="C154" s="1547" t="s">
        <v>818</v>
      </c>
      <c r="D154" s="1275">
        <v>486000</v>
      </c>
      <c r="E154" s="1907">
        <v>339109</v>
      </c>
      <c r="F154" s="1531">
        <f t="shared" si="13"/>
        <v>69.775514403292178</v>
      </c>
      <c r="G154" s="1364">
        <v>360828</v>
      </c>
      <c r="H154" s="1414">
        <f t="shared" si="15"/>
        <v>-6.0192113694059231</v>
      </c>
      <c r="I154" s="1239"/>
      <c r="J154" s="1242"/>
      <c r="K154" s="1241"/>
      <c r="L154" s="1243"/>
      <c r="M154" s="1243"/>
      <c r="N154" s="1243"/>
      <c r="O154" s="1243"/>
      <c r="P154" s="1243"/>
      <c r="Q154" s="1243"/>
      <c r="R154" s="1243"/>
      <c r="S154" s="1243"/>
      <c r="T154" s="1243"/>
      <c r="U154" s="1243"/>
      <c r="V154" s="1243"/>
      <c r="W154" s="1243"/>
      <c r="X154" s="1243"/>
      <c r="Y154" s="1243"/>
      <c r="Z154" s="1282"/>
      <c r="AD154" s="1299"/>
    </row>
    <row r="155" spans="1:30" s="1280" customFormat="1" ht="20.25" customHeight="1" x14ac:dyDescent="0.2">
      <c r="A155" s="2080"/>
      <c r="B155" s="324" t="s">
        <v>402</v>
      </c>
      <c r="C155" s="1547" t="s">
        <v>818</v>
      </c>
      <c r="D155" s="1275">
        <v>64000</v>
      </c>
      <c r="E155" s="1907">
        <v>38377</v>
      </c>
      <c r="F155" s="1531">
        <f t="shared" si="13"/>
        <v>59.964062500000004</v>
      </c>
      <c r="G155" s="1364">
        <v>48156</v>
      </c>
      <c r="H155" s="1414">
        <f t="shared" si="15"/>
        <v>-20.306919179333832</v>
      </c>
      <c r="I155" s="1239"/>
      <c r="J155" s="1244"/>
      <c r="K155" s="1241"/>
      <c r="L155" s="1243"/>
      <c r="M155" s="1243"/>
      <c r="N155" s="1243"/>
      <c r="O155" s="1243"/>
      <c r="P155" s="1243"/>
      <c r="Q155" s="1243"/>
      <c r="R155" s="1243"/>
      <c r="S155" s="1243"/>
      <c r="T155" s="1243"/>
      <c r="U155" s="1243"/>
      <c r="V155" s="1243"/>
      <c r="W155" s="1243"/>
      <c r="X155" s="1243"/>
      <c r="Y155" s="1243"/>
      <c r="Z155" s="1282"/>
    </row>
    <row r="156" spans="1:30" s="1280" customFormat="1" ht="20.25" customHeight="1" x14ac:dyDescent="0.2">
      <c r="A156" s="2080"/>
      <c r="B156" s="1325" t="s">
        <v>403</v>
      </c>
      <c r="C156" s="1547" t="s">
        <v>818</v>
      </c>
      <c r="D156" s="1275">
        <v>756000</v>
      </c>
      <c r="E156" s="1907">
        <v>364427</v>
      </c>
      <c r="F156" s="1531">
        <f t="shared" si="13"/>
        <v>48.204629629629629</v>
      </c>
      <c r="G156" s="1364">
        <v>422642</v>
      </c>
      <c r="H156" s="1414">
        <f t="shared" si="15"/>
        <v>-13.7740688336701</v>
      </c>
      <c r="I156" s="1239"/>
      <c r="J156" s="1245"/>
      <c r="K156" s="1241"/>
      <c r="L156" s="1243"/>
      <c r="M156" s="1243"/>
      <c r="N156" s="1243"/>
      <c r="O156" s="1243"/>
      <c r="P156" s="1243"/>
      <c r="Q156" s="1243"/>
      <c r="R156" s="1243"/>
      <c r="S156" s="1243"/>
      <c r="T156" s="1243"/>
      <c r="U156" s="1243"/>
      <c r="V156" s="1243"/>
      <c r="W156" s="1243"/>
      <c r="X156" s="1243"/>
      <c r="Y156" s="1243"/>
      <c r="Z156" s="1282"/>
    </row>
    <row r="157" spans="1:30" s="1280" customFormat="1" ht="22.5" customHeight="1" x14ac:dyDescent="0.2">
      <c r="A157" s="2086">
        <v>3</v>
      </c>
      <c r="B157" s="1353" t="s">
        <v>404</v>
      </c>
      <c r="C157" s="1670" t="s">
        <v>819</v>
      </c>
      <c r="D157" s="1915">
        <f>SUM(D158:D161)</f>
        <v>141700</v>
      </c>
      <c r="E157" s="1915">
        <f>SUM(E158:E161)</f>
        <v>100297</v>
      </c>
      <c r="F157" s="1993">
        <f t="shared" si="13"/>
        <v>70.781227946365561</v>
      </c>
      <c r="G157" s="1915">
        <f t="shared" ref="G157" si="16">SUM(G158:G161)</f>
        <v>107362</v>
      </c>
      <c r="H157" s="1424">
        <f t="shared" si="15"/>
        <v>-6.5805406009575051</v>
      </c>
      <c r="I157" s="1910"/>
      <c r="J157" s="1916"/>
      <c r="K157" s="1917"/>
      <c r="L157" s="1355"/>
      <c r="M157" s="1355"/>
      <c r="N157" s="1355"/>
      <c r="O157" s="1355"/>
      <c r="P157" s="1355"/>
      <c r="Q157" s="1355"/>
      <c r="R157" s="1355"/>
      <c r="S157" s="1355"/>
      <c r="T157" s="1355"/>
      <c r="U157" s="1355"/>
      <c r="V157" s="1355"/>
      <c r="W157" s="1355"/>
      <c r="X157" s="1355"/>
      <c r="Y157" s="1355"/>
      <c r="Z157" s="1282"/>
    </row>
    <row r="158" spans="1:30" s="1280" customFormat="1" ht="20.25" customHeight="1" x14ac:dyDescent="0.2">
      <c r="A158" s="2080"/>
      <c r="B158" s="1325" t="s">
        <v>400</v>
      </c>
      <c r="C158" s="1547" t="s">
        <v>819</v>
      </c>
      <c r="D158" s="1275">
        <v>60000</v>
      </c>
      <c r="E158" s="1907">
        <v>43515</v>
      </c>
      <c r="F158" s="1531">
        <f t="shared" si="13"/>
        <v>72.524999999999991</v>
      </c>
      <c r="G158" s="1364">
        <v>47565</v>
      </c>
      <c r="H158" s="1414">
        <f t="shared" si="15"/>
        <v>-8.5146641438032162</v>
      </c>
      <c r="I158" s="1239"/>
      <c r="J158" s="1240"/>
      <c r="K158" s="1241"/>
      <c r="L158" s="1241"/>
      <c r="M158" s="1241"/>
      <c r="N158" s="1241"/>
      <c r="O158" s="1241"/>
      <c r="P158" s="1241"/>
      <c r="Q158" s="1241"/>
      <c r="R158" s="1241"/>
      <c r="S158" s="1241"/>
      <c r="T158" s="1241"/>
      <c r="U158" s="1241"/>
      <c r="V158" s="1241"/>
      <c r="W158" s="1241"/>
      <c r="X158" s="1241"/>
      <c r="Y158" s="1241"/>
      <c r="Z158" s="1282"/>
    </row>
    <row r="159" spans="1:30" s="1280" customFormat="1" ht="20.25" customHeight="1" x14ac:dyDescent="0.2">
      <c r="A159" s="2080"/>
      <c r="B159" s="1325" t="s">
        <v>866</v>
      </c>
      <c r="C159" s="1547" t="s">
        <v>819</v>
      </c>
      <c r="D159" s="1275">
        <v>70700</v>
      </c>
      <c r="E159" s="1907">
        <v>50194</v>
      </c>
      <c r="F159" s="1531">
        <f t="shared" si="13"/>
        <v>70.995756718528995</v>
      </c>
      <c r="G159" s="1364">
        <v>51818</v>
      </c>
      <c r="H159" s="1414">
        <f t="shared" si="15"/>
        <v>-3.1340460843722155</v>
      </c>
      <c r="I159" s="1239"/>
      <c r="J159" s="1247"/>
      <c r="K159" s="1241"/>
      <c r="L159" s="1243"/>
      <c r="M159" s="1243"/>
      <c r="N159" s="1243"/>
      <c r="O159" s="1243"/>
      <c r="P159" s="1243"/>
      <c r="Q159" s="1243"/>
      <c r="R159" s="1243"/>
      <c r="S159" s="1243"/>
      <c r="T159" s="1243"/>
      <c r="U159" s="1243"/>
      <c r="V159" s="1243"/>
      <c r="W159" s="1243"/>
      <c r="X159" s="1243"/>
      <c r="Y159" s="1243"/>
      <c r="Z159" s="1282"/>
    </row>
    <row r="160" spans="1:30" s="1280" customFormat="1" ht="20.25" customHeight="1" x14ac:dyDescent="0.2">
      <c r="A160" s="2080"/>
      <c r="B160" s="324" t="s">
        <v>402</v>
      </c>
      <c r="C160" s="1547" t="s">
        <v>819</v>
      </c>
      <c r="D160" s="1275">
        <v>11000</v>
      </c>
      <c r="E160" s="1907">
        <v>6065</v>
      </c>
      <c r="F160" s="1531">
        <f t="shared" si="13"/>
        <v>55.13636363636364</v>
      </c>
      <c r="G160" s="1364">
        <v>7251</v>
      </c>
      <c r="H160" s="1414">
        <f t="shared" si="15"/>
        <v>-16.356364639360095</v>
      </c>
      <c r="I160" s="1239"/>
      <c r="J160" s="1248"/>
      <c r="K160" s="1241"/>
      <c r="L160" s="1243"/>
      <c r="M160" s="1243"/>
      <c r="N160" s="1243"/>
      <c r="O160" s="1243"/>
      <c r="P160" s="1243"/>
      <c r="Q160" s="1243"/>
      <c r="R160" s="1243"/>
      <c r="S160" s="1243"/>
      <c r="T160" s="1243"/>
      <c r="U160" s="1243"/>
      <c r="V160" s="1243"/>
      <c r="W160" s="1243"/>
      <c r="X160" s="1243"/>
      <c r="Y160" s="1243"/>
      <c r="Z160" s="1282"/>
    </row>
    <row r="161" spans="1:30" s="1280" customFormat="1" ht="20.25" customHeight="1" x14ac:dyDescent="0.2">
      <c r="A161" s="2080"/>
      <c r="B161" s="1325" t="s">
        <v>403</v>
      </c>
      <c r="C161" s="1547" t="s">
        <v>819</v>
      </c>
      <c r="D161" s="1360"/>
      <c r="E161" s="1907">
        <v>523</v>
      </c>
      <c r="F161" s="1332"/>
      <c r="G161" s="1962">
        <v>728</v>
      </c>
      <c r="H161" s="1414">
        <f t="shared" si="15"/>
        <v>-28.159340659340657</v>
      </c>
      <c r="I161" s="1239"/>
      <c r="J161" s="1249"/>
      <c r="K161" s="1241"/>
      <c r="L161" s="1243"/>
      <c r="M161" s="1243"/>
      <c r="N161" s="1243"/>
      <c r="O161" s="1243"/>
      <c r="P161" s="1243"/>
      <c r="Q161" s="1243"/>
      <c r="R161" s="1243"/>
      <c r="S161" s="1243"/>
      <c r="T161" s="1243"/>
      <c r="U161" s="1243"/>
      <c r="V161" s="1243"/>
      <c r="W161" s="1243"/>
      <c r="X161" s="1243"/>
      <c r="Y161" s="1243"/>
      <c r="Z161" s="1282"/>
      <c r="AD161" s="1280">
        <f>200-119</f>
        <v>81</v>
      </c>
    </row>
    <row r="162" spans="1:30" s="1280" customFormat="1" ht="21.75" customHeight="1" x14ac:dyDescent="0.2">
      <c r="A162" s="2080">
        <v>4</v>
      </c>
      <c r="B162" s="1352" t="s">
        <v>405</v>
      </c>
      <c r="C162" s="1550" t="s">
        <v>820</v>
      </c>
      <c r="D162" s="1654"/>
      <c r="E162" s="1434">
        <f>SUM(E163:E165)</f>
        <v>619516</v>
      </c>
      <c r="F162" s="1434">
        <f t="shared" ref="F162:G162" si="17">SUM(F163:F165)</f>
        <v>0</v>
      </c>
      <c r="G162" s="1434">
        <f t="shared" si="17"/>
        <v>631064</v>
      </c>
      <c r="H162" s="1423">
        <f t="shared" si="15"/>
        <v>-1.829925332454394</v>
      </c>
      <c r="I162" s="1910"/>
      <c r="J162" s="1918"/>
      <c r="K162" s="1917"/>
      <c r="L162" s="1917"/>
      <c r="M162" s="1917"/>
      <c r="N162" s="1917"/>
      <c r="O162" s="1917"/>
      <c r="P162" s="1917"/>
      <c r="Q162" s="1917"/>
      <c r="R162" s="1917"/>
      <c r="S162" s="1917"/>
      <c r="T162" s="1917"/>
      <c r="U162" s="1917"/>
      <c r="V162" s="1917"/>
      <c r="W162" s="1917"/>
      <c r="X162" s="1917"/>
      <c r="Y162" s="1917"/>
      <c r="Z162" s="1282"/>
    </row>
    <row r="163" spans="1:30" s="1280" customFormat="1" ht="19.5" customHeight="1" x14ac:dyDescent="0.2">
      <c r="A163" s="2080"/>
      <c r="B163" s="1325" t="s">
        <v>400</v>
      </c>
      <c r="C163" s="1524" t="s">
        <v>820</v>
      </c>
      <c r="D163" s="1360"/>
      <c r="E163" s="1907">
        <v>319270</v>
      </c>
      <c r="F163" s="1543"/>
      <c r="G163" s="1364">
        <v>334788</v>
      </c>
      <c r="H163" s="1414">
        <f t="shared" si="15"/>
        <v>-4.6351721089166915</v>
      </c>
      <c r="I163" s="1239"/>
      <c r="J163" s="1248"/>
      <c r="K163" s="1241"/>
      <c r="L163" s="1243"/>
      <c r="M163" s="1243"/>
      <c r="N163" s="1243"/>
      <c r="O163" s="1243"/>
      <c r="P163" s="1243"/>
      <c r="Q163" s="1243"/>
      <c r="R163" s="1243"/>
      <c r="S163" s="1243"/>
      <c r="T163" s="1243"/>
      <c r="U163" s="1243"/>
      <c r="V163" s="1243"/>
      <c r="W163" s="1243"/>
      <c r="X163" s="1243"/>
      <c r="Y163" s="1243"/>
      <c r="Z163" s="1282"/>
    </row>
    <row r="164" spans="1:30" s="1280" customFormat="1" ht="19.5" customHeight="1" x14ac:dyDescent="0.2">
      <c r="A164" s="2080"/>
      <c r="B164" s="1325" t="s">
        <v>866</v>
      </c>
      <c r="C164" s="1524" t="s">
        <v>820</v>
      </c>
      <c r="D164" s="1360"/>
      <c r="E164" s="1907">
        <v>268031</v>
      </c>
      <c r="F164" s="1543"/>
      <c r="G164" s="1364">
        <v>258667</v>
      </c>
      <c r="H164" s="1414">
        <f t="shared" si="15"/>
        <v>3.6200984277082</v>
      </c>
      <c r="I164" s="1239"/>
      <c r="J164" s="1248"/>
      <c r="K164" s="1241"/>
      <c r="L164" s="1243"/>
      <c r="M164" s="1243"/>
      <c r="N164" s="1243"/>
      <c r="O164" s="1243"/>
      <c r="P164" s="1243"/>
      <c r="Q164" s="1243"/>
      <c r="R164" s="1243"/>
      <c r="S164" s="1243"/>
      <c r="T164" s="1243"/>
      <c r="U164" s="1243"/>
      <c r="V164" s="1243"/>
      <c r="W164" s="1243"/>
      <c r="X164" s="1243"/>
      <c r="Y164" s="1243"/>
      <c r="Z164" s="1282"/>
    </row>
    <row r="165" spans="1:30" s="1280" customFormat="1" ht="19.5" customHeight="1" x14ac:dyDescent="0.2">
      <c r="A165" s="2080"/>
      <c r="B165" s="324" t="s">
        <v>402</v>
      </c>
      <c r="C165" s="1524" t="s">
        <v>820</v>
      </c>
      <c r="D165" s="1360"/>
      <c r="E165" s="1907">
        <v>32215</v>
      </c>
      <c r="F165" s="1543"/>
      <c r="G165" s="1364">
        <v>37609</v>
      </c>
      <c r="H165" s="1414">
        <f t="shared" si="15"/>
        <v>-14.34231168071473</v>
      </c>
      <c r="I165" s="1239"/>
      <c r="J165" s="1249"/>
      <c r="K165" s="1241"/>
      <c r="L165" s="1243"/>
      <c r="M165" s="1243"/>
      <c r="N165" s="1243"/>
      <c r="O165" s="1243"/>
      <c r="P165" s="1243"/>
      <c r="Q165" s="1243"/>
      <c r="R165" s="1243"/>
      <c r="S165" s="1243"/>
      <c r="T165" s="1243"/>
      <c r="U165" s="1243"/>
      <c r="V165" s="1243"/>
      <c r="W165" s="1243"/>
      <c r="X165" s="1243"/>
      <c r="Y165" s="1243"/>
      <c r="Z165" s="1282"/>
    </row>
    <row r="166" spans="1:30" s="1280" customFormat="1" ht="21" customHeight="1" x14ac:dyDescent="0.2">
      <c r="A166" s="2080">
        <v>5</v>
      </c>
      <c r="B166" s="1352" t="s">
        <v>406</v>
      </c>
      <c r="C166" s="1546" t="s">
        <v>819</v>
      </c>
      <c r="D166" s="1909">
        <f>SUM(D167:D170)</f>
        <v>29600</v>
      </c>
      <c r="E166" s="1909">
        <f>SUM(E167:E170)</f>
        <v>43705</v>
      </c>
      <c r="F166" s="1544">
        <f>E166/D166*100</f>
        <v>147.65202702702703</v>
      </c>
      <c r="G166" s="1922">
        <f>G167+G168+G169+G170</f>
        <v>44199</v>
      </c>
      <c r="H166" s="1423">
        <f t="shared" si="15"/>
        <v>-1.1176723455281774</v>
      </c>
      <c r="I166" s="1910"/>
      <c r="J166" s="1918"/>
      <c r="K166" s="1917"/>
      <c r="L166" s="1917"/>
      <c r="M166" s="1917"/>
      <c r="N166" s="1917"/>
      <c r="O166" s="1917"/>
      <c r="P166" s="1917"/>
      <c r="Q166" s="1917"/>
      <c r="R166" s="1917"/>
      <c r="S166" s="1917"/>
      <c r="T166" s="1917"/>
      <c r="U166" s="1917"/>
      <c r="V166" s="1917"/>
      <c r="W166" s="1917"/>
      <c r="X166" s="1917"/>
      <c r="Y166" s="1917"/>
      <c r="Z166" s="1282"/>
    </row>
    <row r="167" spans="1:30" s="1280" customFormat="1" ht="20.25" customHeight="1" x14ac:dyDescent="0.2">
      <c r="A167" s="2080"/>
      <c r="B167" s="1325" t="s">
        <v>400</v>
      </c>
      <c r="C167" s="1547" t="s">
        <v>819</v>
      </c>
      <c r="D167" s="1275">
        <v>10300</v>
      </c>
      <c r="E167" s="1907">
        <v>8785</v>
      </c>
      <c r="F167" s="1543">
        <f>E167/D167*100</f>
        <v>85.291262135922324</v>
      </c>
      <c r="G167" s="1364">
        <v>11462</v>
      </c>
      <c r="H167" s="1414">
        <f t="shared" si="15"/>
        <v>-23.355435351596583</v>
      </c>
      <c r="I167" s="1239"/>
      <c r="J167" s="1248"/>
      <c r="K167" s="1241"/>
      <c r="L167" s="1243"/>
      <c r="M167" s="1243"/>
      <c r="N167" s="1243"/>
      <c r="O167" s="1243"/>
      <c r="P167" s="1243"/>
      <c r="Q167" s="1243"/>
      <c r="R167" s="1243"/>
      <c r="S167" s="1243"/>
      <c r="T167" s="1243"/>
      <c r="U167" s="1243"/>
      <c r="V167" s="1243"/>
      <c r="W167" s="1243"/>
      <c r="X167" s="1243"/>
      <c r="Y167" s="1243"/>
      <c r="Z167" s="1282"/>
    </row>
    <row r="168" spans="1:30" s="1280" customFormat="1" ht="20.25" customHeight="1" x14ac:dyDescent="0.2">
      <c r="A168" s="2080"/>
      <c r="B168" s="1325" t="s">
        <v>866</v>
      </c>
      <c r="C168" s="1547" t="s">
        <v>819</v>
      </c>
      <c r="D168" s="1275">
        <v>18200</v>
      </c>
      <c r="E168" s="1907">
        <v>11464</v>
      </c>
      <c r="F168" s="1543">
        <f>E168/D168*100</f>
        <v>62.989010989010985</v>
      </c>
      <c r="G168" s="1364">
        <v>8655</v>
      </c>
      <c r="H168" s="1414">
        <f t="shared" si="15"/>
        <v>32.455228191796635</v>
      </c>
      <c r="I168" s="1239"/>
      <c r="J168" s="1248"/>
      <c r="K168" s="1241"/>
      <c r="L168" s="1243"/>
      <c r="M168" s="1243"/>
      <c r="N168" s="1243"/>
      <c r="O168" s="1243"/>
      <c r="P168" s="1243"/>
      <c r="Q168" s="1243"/>
      <c r="R168" s="1243"/>
      <c r="S168" s="1243"/>
      <c r="T168" s="1243"/>
      <c r="U168" s="1243"/>
      <c r="V168" s="1243"/>
      <c r="W168" s="1243"/>
      <c r="X168" s="1243"/>
      <c r="Y168" s="1243"/>
      <c r="Z168" s="1282"/>
    </row>
    <row r="169" spans="1:30" s="1280" customFormat="1" ht="20.25" customHeight="1" x14ac:dyDescent="0.2">
      <c r="A169" s="2080"/>
      <c r="B169" s="324" t="s">
        <v>402</v>
      </c>
      <c r="C169" s="1547" t="s">
        <v>819</v>
      </c>
      <c r="D169" s="1275">
        <v>1100</v>
      </c>
      <c r="E169" s="1907">
        <f>'Dieu tri '!C27</f>
        <v>0</v>
      </c>
      <c r="F169" s="1543">
        <f>E169/D169*100</f>
        <v>0</v>
      </c>
      <c r="G169" s="1364">
        <v>0</v>
      </c>
      <c r="H169" s="1414">
        <v>0</v>
      </c>
      <c r="I169" s="1239"/>
      <c r="J169" s="1249"/>
      <c r="K169" s="1241"/>
      <c r="L169" s="1243"/>
      <c r="M169" s="1243"/>
      <c r="N169" s="1243"/>
      <c r="O169" s="1243"/>
      <c r="P169" s="1243"/>
      <c r="Q169" s="1243"/>
      <c r="R169" s="1243"/>
      <c r="S169" s="1243"/>
      <c r="T169" s="1243"/>
      <c r="U169" s="1243"/>
      <c r="V169" s="1243"/>
      <c r="W169" s="1243"/>
      <c r="X169" s="1243"/>
      <c r="Y169" s="1243"/>
      <c r="Z169" s="1282"/>
    </row>
    <row r="170" spans="1:30" s="1280" customFormat="1" ht="20.25" customHeight="1" x14ac:dyDescent="0.2">
      <c r="A170" s="2087"/>
      <c r="B170" s="1326" t="s">
        <v>403</v>
      </c>
      <c r="C170" s="1547" t="s">
        <v>819</v>
      </c>
      <c r="D170" s="1366"/>
      <c r="E170" s="1907">
        <v>23456</v>
      </c>
      <c r="F170" s="1530"/>
      <c r="G170" s="1364">
        <v>24082</v>
      </c>
      <c r="H170" s="1419">
        <f t="shared" si="15"/>
        <v>-2.5994518727680429</v>
      </c>
      <c r="I170" s="1239"/>
      <c r="J170" s="1246"/>
      <c r="K170" s="1241"/>
      <c r="L170" s="1243"/>
      <c r="M170" s="1243"/>
      <c r="N170" s="1243"/>
      <c r="O170" s="1243"/>
      <c r="P170" s="1243"/>
      <c r="Q170" s="1243"/>
      <c r="R170" s="1243"/>
      <c r="S170" s="1243"/>
      <c r="T170" s="1243"/>
      <c r="U170" s="1243"/>
      <c r="V170" s="1243"/>
      <c r="W170" s="1243"/>
      <c r="X170" s="1243"/>
      <c r="Y170" s="1243"/>
      <c r="Z170" s="1282"/>
    </row>
    <row r="171" spans="1:30" s="1280" customFormat="1" ht="21.75" customHeight="1" x14ac:dyDescent="0.2">
      <c r="A171" s="2080">
        <v>6</v>
      </c>
      <c r="B171" s="1352" t="s">
        <v>407</v>
      </c>
      <c r="C171" s="1547" t="s">
        <v>819</v>
      </c>
      <c r="D171" s="465"/>
      <c r="E171" s="1919">
        <f>SUM(E172:E175)</f>
        <v>41266</v>
      </c>
      <c r="F171" s="1793"/>
      <c r="G171" s="1919">
        <f t="shared" ref="G171" si="18">SUM(G172:G175)</f>
        <v>42545</v>
      </c>
      <c r="H171" s="1423">
        <f t="shared" si="15"/>
        <v>-3.006228699024561</v>
      </c>
      <c r="I171" s="1239"/>
      <c r="J171" s="1240"/>
      <c r="K171" s="1241"/>
      <c r="L171" s="1241"/>
      <c r="M171" s="1241"/>
      <c r="N171" s="1241"/>
      <c r="O171" s="1241"/>
      <c r="P171" s="1241"/>
      <c r="Q171" s="1241"/>
      <c r="R171" s="1241"/>
      <c r="S171" s="1241"/>
      <c r="T171" s="1241"/>
      <c r="U171" s="1241"/>
      <c r="V171" s="1241"/>
      <c r="W171" s="1241"/>
      <c r="X171" s="1241"/>
      <c r="Y171" s="1241"/>
      <c r="Z171" s="1282"/>
    </row>
    <row r="172" spans="1:30" s="1280" customFormat="1" ht="20.25" customHeight="1" x14ac:dyDescent="0.2">
      <c r="A172" s="2080"/>
      <c r="B172" s="1325" t="s">
        <v>400</v>
      </c>
      <c r="C172" s="1547" t="s">
        <v>819</v>
      </c>
      <c r="D172" s="465"/>
      <c r="E172" s="1907">
        <v>5537</v>
      </c>
      <c r="F172" s="1332"/>
      <c r="G172" s="1364">
        <v>5970</v>
      </c>
      <c r="H172" s="1414">
        <f t="shared" si="15"/>
        <v>-7.2529313232830788</v>
      </c>
      <c r="I172" s="1239"/>
      <c r="J172" s="1248"/>
      <c r="K172" s="1241"/>
      <c r="L172" s="1243"/>
      <c r="M172" s="1243"/>
      <c r="N172" s="1243"/>
      <c r="O172" s="1243"/>
      <c r="P172" s="1243"/>
      <c r="Q172" s="1243"/>
      <c r="R172" s="1243"/>
      <c r="S172" s="1243"/>
      <c r="T172" s="1243"/>
      <c r="U172" s="1243"/>
      <c r="V172" s="1243"/>
      <c r="W172" s="1243"/>
      <c r="X172" s="1243"/>
      <c r="Y172" s="1243"/>
      <c r="Z172" s="1282"/>
    </row>
    <row r="173" spans="1:30" s="1280" customFormat="1" ht="20.25" customHeight="1" x14ac:dyDescent="0.2">
      <c r="A173" s="2080"/>
      <c r="B173" s="1325" t="s">
        <v>866</v>
      </c>
      <c r="C173" s="1547" t="s">
        <v>819</v>
      </c>
      <c r="D173" s="465"/>
      <c r="E173" s="1907">
        <v>13510</v>
      </c>
      <c r="F173" s="1332"/>
      <c r="G173" s="1364">
        <v>14125</v>
      </c>
      <c r="H173" s="1414">
        <f t="shared" si="15"/>
        <v>-4.353982300884951</v>
      </c>
      <c r="I173" s="1239"/>
      <c r="J173" s="1248"/>
      <c r="K173" s="1241"/>
      <c r="L173" s="1243"/>
      <c r="M173" s="1243"/>
      <c r="N173" s="1243"/>
      <c r="O173" s="1243"/>
      <c r="P173" s="1243"/>
      <c r="Q173" s="1243"/>
      <c r="R173" s="1243"/>
      <c r="S173" s="1243"/>
      <c r="T173" s="1243"/>
      <c r="U173" s="1243"/>
      <c r="V173" s="1243"/>
      <c r="W173" s="1243"/>
      <c r="X173" s="1243"/>
      <c r="Y173" s="1243"/>
      <c r="Z173" s="1282"/>
    </row>
    <row r="174" spans="1:30" s="1280" customFormat="1" ht="20.25" customHeight="1" x14ac:dyDescent="0.2">
      <c r="A174" s="2080"/>
      <c r="B174" s="324" t="s">
        <v>402</v>
      </c>
      <c r="C174" s="1547" t="s">
        <v>819</v>
      </c>
      <c r="D174" s="465"/>
      <c r="E174" s="1907">
        <v>3075</v>
      </c>
      <c r="F174" s="1332"/>
      <c r="G174" s="1364">
        <v>3301</v>
      </c>
      <c r="H174" s="1414">
        <f t="shared" si="15"/>
        <v>-6.8464101787337199</v>
      </c>
      <c r="I174" s="1239"/>
      <c r="J174" s="1249"/>
      <c r="K174" s="1241"/>
      <c r="L174" s="1243"/>
      <c r="M174" s="1243"/>
      <c r="N174" s="1243"/>
      <c r="O174" s="1243"/>
      <c r="P174" s="1243"/>
      <c r="Q174" s="1243"/>
      <c r="R174" s="1243"/>
      <c r="S174" s="1243"/>
      <c r="T174" s="1243"/>
      <c r="U174" s="1243"/>
      <c r="V174" s="1243"/>
      <c r="W174" s="1243"/>
      <c r="X174" s="1243"/>
      <c r="Y174" s="1243"/>
      <c r="Z174" s="1282"/>
    </row>
    <row r="175" spans="1:30" s="1280" customFormat="1" ht="20.25" customHeight="1" x14ac:dyDescent="0.2">
      <c r="A175" s="2087"/>
      <c r="B175" s="1326" t="s">
        <v>403</v>
      </c>
      <c r="C175" s="1646" t="s">
        <v>819</v>
      </c>
      <c r="D175" s="466"/>
      <c r="E175" s="1907">
        <v>19144</v>
      </c>
      <c r="F175" s="1529"/>
      <c r="G175" s="1364">
        <v>19149</v>
      </c>
      <c r="H175" s="1419">
        <f t="shared" si="15"/>
        <v>-2.6111024074353395E-2</v>
      </c>
      <c r="I175" s="1339"/>
      <c r="J175" s="1246"/>
      <c r="K175" s="1241"/>
      <c r="L175" s="1243"/>
      <c r="M175" s="1243"/>
      <c r="N175" s="1243"/>
      <c r="O175" s="1243"/>
      <c r="P175" s="1243"/>
      <c r="Q175" s="1243"/>
      <c r="R175" s="1243"/>
      <c r="S175" s="1243"/>
      <c r="T175" s="1243"/>
      <c r="U175" s="1243"/>
      <c r="V175" s="1243"/>
      <c r="W175" s="1243"/>
      <c r="X175" s="1243"/>
      <c r="Y175" s="1243"/>
      <c r="Z175" s="1282"/>
    </row>
    <row r="176" spans="1:30" s="1280" customFormat="1" ht="22.5" customHeight="1" x14ac:dyDescent="0.2">
      <c r="A176" s="360">
        <v>7</v>
      </c>
      <c r="B176" s="1352" t="s">
        <v>408</v>
      </c>
      <c r="C176" s="1547" t="s">
        <v>819</v>
      </c>
      <c r="D176" s="465"/>
      <c r="E176" s="1919">
        <v>48</v>
      </c>
      <c r="F176" s="1332"/>
      <c r="G176" s="1961">
        <v>56</v>
      </c>
      <c r="H176" s="1423">
        <f t="shared" si="15"/>
        <v>-14.285714285714292</v>
      </c>
      <c r="I176" s="1339"/>
      <c r="J176" s="1240"/>
      <c r="K176" s="1241"/>
      <c r="L176" s="1243"/>
      <c r="M176" s="1243"/>
      <c r="N176" s="1243"/>
      <c r="O176" s="1243"/>
      <c r="P176" s="1243"/>
      <c r="Q176" s="1243"/>
      <c r="R176" s="1243"/>
      <c r="S176" s="1243"/>
      <c r="T176" s="1243"/>
      <c r="U176" s="1243"/>
      <c r="V176" s="1243"/>
      <c r="W176" s="1243"/>
      <c r="X176" s="1243"/>
      <c r="Y176" s="1243"/>
      <c r="Z176" s="1282"/>
    </row>
    <row r="177" spans="1:33" s="1280" customFormat="1" ht="22.5" customHeight="1" x14ac:dyDescent="0.2">
      <c r="A177" s="360">
        <v>8</v>
      </c>
      <c r="B177" s="1352" t="s">
        <v>409</v>
      </c>
      <c r="C177" s="1546" t="s">
        <v>821</v>
      </c>
      <c r="D177" s="465"/>
      <c r="E177" s="1907">
        <v>1822</v>
      </c>
      <c r="F177" s="1332"/>
      <c r="G177" s="1901">
        <v>1562097</v>
      </c>
      <c r="H177" s="1414">
        <f>E177/G177*100-100</f>
        <v>-99.883361916705553</v>
      </c>
      <c r="I177" s="1339"/>
      <c r="J177" s="1240"/>
      <c r="K177" s="1241"/>
      <c r="L177" s="1243"/>
      <c r="M177" s="1243"/>
      <c r="N177" s="1243"/>
      <c r="O177" s="1243"/>
      <c r="P177" s="1243"/>
      <c r="Q177" s="1243"/>
      <c r="R177" s="1243"/>
      <c r="S177" s="1243"/>
      <c r="T177" s="1243"/>
      <c r="U177" s="1243"/>
      <c r="V177" s="1243"/>
      <c r="W177" s="1243"/>
      <c r="X177" s="1243"/>
      <c r="Y177" s="1243"/>
      <c r="Z177" s="1282"/>
    </row>
    <row r="178" spans="1:33" s="1280" customFormat="1" ht="22.5" customHeight="1" x14ac:dyDescent="0.2">
      <c r="A178" s="2080">
        <v>9</v>
      </c>
      <c r="B178" s="1325" t="s">
        <v>410</v>
      </c>
      <c r="C178" s="1547" t="s">
        <v>821</v>
      </c>
      <c r="D178" s="465"/>
      <c r="E178" s="1907">
        <v>179706</v>
      </c>
      <c r="F178" s="1332"/>
      <c r="G178" s="1364">
        <v>171147</v>
      </c>
      <c r="H178" s="1414">
        <f t="shared" si="15"/>
        <v>5.0009640835071707</v>
      </c>
      <c r="I178" s="1339"/>
      <c r="J178" s="1246"/>
      <c r="K178" s="1241"/>
      <c r="L178" s="1243"/>
      <c r="M178" s="1243"/>
      <c r="N178" s="1243"/>
      <c r="O178" s="1243"/>
      <c r="P178" s="1243"/>
      <c r="Q178" s="1243"/>
      <c r="R178" s="1243"/>
      <c r="S178" s="1243"/>
      <c r="T178" s="1243"/>
      <c r="U178" s="1243"/>
      <c r="V178" s="1243"/>
      <c r="W178" s="1243"/>
      <c r="X178" s="1243"/>
      <c r="Y178" s="1243"/>
      <c r="Z178" s="1282"/>
    </row>
    <row r="179" spans="1:33" s="1280" customFormat="1" ht="22.5" customHeight="1" x14ac:dyDescent="0.2">
      <c r="A179" s="2080"/>
      <c r="B179" s="1325" t="s">
        <v>411</v>
      </c>
      <c r="C179" s="1547" t="s">
        <v>821</v>
      </c>
      <c r="D179" s="465"/>
      <c r="E179" s="1907">
        <v>149918</v>
      </c>
      <c r="F179" s="1332"/>
      <c r="G179" s="1364">
        <v>138475</v>
      </c>
      <c r="H179" s="1414">
        <f t="shared" si="15"/>
        <v>8.2635854847445245</v>
      </c>
      <c r="I179" s="1339"/>
      <c r="J179" s="1246"/>
      <c r="K179" s="1241"/>
      <c r="L179" s="1243"/>
      <c r="M179" s="1243"/>
      <c r="N179" s="1243"/>
      <c r="O179" s="1243"/>
      <c r="P179" s="1243"/>
      <c r="Q179" s="1243"/>
      <c r="R179" s="1243"/>
      <c r="S179" s="1243"/>
      <c r="T179" s="1243"/>
      <c r="U179" s="1243"/>
      <c r="V179" s="1243"/>
      <c r="W179" s="1243"/>
      <c r="X179" s="1243"/>
      <c r="Y179" s="1243"/>
      <c r="Z179" s="1282"/>
    </row>
    <row r="180" spans="1:33" s="1280" customFormat="1" ht="22.5" customHeight="1" x14ac:dyDescent="0.2">
      <c r="A180" s="2080"/>
      <c r="B180" s="1326" t="s">
        <v>412</v>
      </c>
      <c r="C180" s="1547" t="s">
        <v>821</v>
      </c>
      <c r="D180" s="466"/>
      <c r="E180" s="1907">
        <v>40037</v>
      </c>
      <c r="F180" s="1529"/>
      <c r="G180" s="1364">
        <v>31460</v>
      </c>
      <c r="H180" s="1419">
        <f t="shared" si="15"/>
        <v>27.263191354100442</v>
      </c>
      <c r="I180" s="1339"/>
      <c r="J180" s="1246"/>
      <c r="K180" s="1241"/>
      <c r="L180" s="1243"/>
      <c r="M180" s="1243"/>
      <c r="N180" s="1243"/>
      <c r="O180" s="1243"/>
      <c r="P180" s="1243"/>
      <c r="Q180" s="1243"/>
      <c r="R180" s="1243"/>
      <c r="S180" s="1243"/>
      <c r="T180" s="1243"/>
      <c r="U180" s="1243"/>
      <c r="V180" s="1243"/>
      <c r="W180" s="1243"/>
      <c r="X180" s="1243"/>
      <c r="Y180" s="1243"/>
      <c r="Z180" s="1282"/>
    </row>
    <row r="181" spans="1:33" s="1280" customFormat="1" ht="22.5" customHeight="1" x14ac:dyDescent="0.2">
      <c r="A181" s="2080"/>
      <c r="B181" s="1325" t="s">
        <v>130</v>
      </c>
      <c r="C181" s="1547" t="s">
        <v>821</v>
      </c>
      <c r="D181" s="465"/>
      <c r="E181" s="1907">
        <v>54083</v>
      </c>
      <c r="F181" s="1332"/>
      <c r="G181" s="1364">
        <v>50632</v>
      </c>
      <c r="H181" s="1414">
        <f t="shared" si="15"/>
        <v>6.8158476852583334</v>
      </c>
      <c r="I181" s="1339"/>
      <c r="J181" s="1246"/>
      <c r="K181" s="1241"/>
      <c r="L181" s="1243"/>
      <c r="M181" s="1243"/>
      <c r="N181" s="1243"/>
      <c r="O181" s="1243"/>
      <c r="P181" s="1243"/>
      <c r="Q181" s="1243"/>
      <c r="R181" s="1243"/>
      <c r="S181" s="1243"/>
      <c r="T181" s="1243"/>
      <c r="U181" s="1243"/>
      <c r="V181" s="1243"/>
      <c r="W181" s="1243"/>
      <c r="X181" s="1243"/>
      <c r="Y181" s="1243"/>
      <c r="Z181" s="1282"/>
    </row>
    <row r="182" spans="1:33" s="1280" customFormat="1" ht="22.5" customHeight="1" x14ac:dyDescent="0.2">
      <c r="A182" s="2080"/>
      <c r="B182" s="1325" t="s">
        <v>413</v>
      </c>
      <c r="C182" s="1547" t="s">
        <v>821</v>
      </c>
      <c r="D182" s="465"/>
      <c r="E182" s="1907">
        <v>346</v>
      </c>
      <c r="F182" s="1332"/>
      <c r="G182" s="1364">
        <v>347</v>
      </c>
      <c r="H182" s="1414">
        <f t="shared" si="15"/>
        <v>-0.28818443804034644</v>
      </c>
      <c r="I182" s="1339"/>
      <c r="J182" s="1246"/>
      <c r="K182" s="1241"/>
      <c r="L182" s="1243"/>
      <c r="M182" s="1243"/>
      <c r="N182" s="1243"/>
      <c r="O182" s="1243"/>
      <c r="P182" s="1243"/>
      <c r="Q182" s="1243"/>
      <c r="R182" s="1243"/>
      <c r="S182" s="1243"/>
      <c r="T182" s="1243"/>
      <c r="U182" s="1243"/>
      <c r="V182" s="1243"/>
      <c r="W182" s="1243"/>
      <c r="X182" s="1243"/>
      <c r="Y182" s="1243"/>
      <c r="Z182" s="1282"/>
    </row>
    <row r="183" spans="1:33" s="1280" customFormat="1" ht="22.5" customHeight="1" x14ac:dyDescent="0.2">
      <c r="A183" s="2080"/>
      <c r="B183" s="1325" t="s">
        <v>131</v>
      </c>
      <c r="C183" s="1547" t="s">
        <v>821</v>
      </c>
      <c r="D183" s="465"/>
      <c r="E183" s="1907">
        <v>18387</v>
      </c>
      <c r="F183" s="1332"/>
      <c r="G183" s="1364">
        <v>14833</v>
      </c>
      <c r="H183" s="1414">
        <f>E183/G183*100-100</f>
        <v>23.960088990763822</v>
      </c>
      <c r="I183" s="1339"/>
      <c r="J183" s="1246"/>
      <c r="K183" s="1241"/>
      <c r="L183" s="1243"/>
      <c r="M183" s="1243"/>
      <c r="N183" s="1243"/>
      <c r="O183" s="1243"/>
      <c r="P183" s="1243"/>
      <c r="Q183" s="1243"/>
      <c r="R183" s="1243"/>
      <c r="S183" s="1243"/>
      <c r="T183" s="1243"/>
      <c r="U183" s="1243"/>
      <c r="V183" s="1243"/>
      <c r="W183" s="1243"/>
      <c r="X183" s="1243"/>
      <c r="Y183" s="1243"/>
      <c r="Z183" s="1282"/>
    </row>
    <row r="184" spans="1:33" s="1280" customFormat="1" ht="22.5" customHeight="1" x14ac:dyDescent="0.2">
      <c r="A184" s="2087"/>
      <c r="B184" s="1326" t="s">
        <v>414</v>
      </c>
      <c r="C184" s="1646" t="s">
        <v>821</v>
      </c>
      <c r="D184" s="466"/>
      <c r="E184" s="1920">
        <v>3382</v>
      </c>
      <c r="F184" s="1529"/>
      <c r="G184" s="1364">
        <v>1290</v>
      </c>
      <c r="H184" s="1419">
        <f>E184/G184*100-100</f>
        <v>162.17054263565893</v>
      </c>
      <c r="I184" s="1339"/>
      <c r="J184" s="1246"/>
      <c r="K184" s="1241"/>
      <c r="L184" s="1243"/>
      <c r="M184" s="1243"/>
      <c r="N184" s="1243"/>
      <c r="O184" s="1243"/>
      <c r="P184" s="1243"/>
      <c r="Q184" s="1243"/>
      <c r="R184" s="1243"/>
      <c r="S184" s="1243"/>
      <c r="T184" s="1243"/>
      <c r="U184" s="1243"/>
      <c r="V184" s="1243"/>
      <c r="W184" s="1243"/>
      <c r="X184" s="1243"/>
      <c r="Y184" s="1243"/>
      <c r="Z184" s="1282"/>
    </row>
    <row r="185" spans="1:33" s="1280" customFormat="1" ht="22.5" customHeight="1" x14ac:dyDescent="0.2">
      <c r="A185" s="360">
        <v>10</v>
      </c>
      <c r="B185" s="1325" t="s">
        <v>415</v>
      </c>
      <c r="C185" s="1547" t="s">
        <v>822</v>
      </c>
      <c r="D185" s="465"/>
      <c r="E185" s="1920">
        <v>12504</v>
      </c>
      <c r="F185" s="1332"/>
      <c r="G185" s="1364">
        <v>12416</v>
      </c>
      <c r="H185" s="1414">
        <f>E185/G185*100-100</f>
        <v>0.70876288659793829</v>
      </c>
      <c r="I185" s="1339"/>
      <c r="J185" s="1246"/>
      <c r="K185" s="1241"/>
      <c r="L185" s="1243"/>
      <c r="M185" s="1243"/>
      <c r="N185" s="1243"/>
      <c r="O185" s="1243"/>
      <c r="P185" s="1243"/>
      <c r="Q185" s="1243"/>
      <c r="R185" s="1243"/>
      <c r="S185" s="1243"/>
      <c r="T185" s="1243"/>
      <c r="U185" s="1243"/>
      <c r="V185" s="1243"/>
      <c r="W185" s="1243"/>
      <c r="X185" s="1243"/>
      <c r="Y185" s="1243"/>
      <c r="Z185" s="1282"/>
    </row>
    <row r="186" spans="1:33" s="1280" customFormat="1" ht="22.5" customHeight="1" x14ac:dyDescent="0.2">
      <c r="A186" s="1897">
        <v>11</v>
      </c>
      <c r="B186" s="1346" t="s">
        <v>416</v>
      </c>
      <c r="C186" s="1557" t="s">
        <v>312</v>
      </c>
      <c r="D186" s="1611"/>
      <c r="E186" s="1908">
        <v>318318</v>
      </c>
      <c r="F186" s="1333"/>
      <c r="G186" s="1942">
        <v>115724</v>
      </c>
      <c r="H186" s="1421">
        <f t="shared" si="15"/>
        <v>175.06653762400191</v>
      </c>
      <c r="I186" s="1339"/>
      <c r="J186" s="1246"/>
      <c r="K186" s="1241"/>
      <c r="L186" s="1243"/>
      <c r="M186" s="1243"/>
      <c r="N186" s="1243"/>
      <c r="O186" s="1243"/>
      <c r="P186" s="1243"/>
      <c r="Q186" s="1243"/>
      <c r="R186" s="1243"/>
      <c r="S186" s="1243"/>
      <c r="T186" s="1243"/>
      <c r="U186" s="1243"/>
      <c r="V186" s="1243"/>
      <c r="W186" s="1243"/>
      <c r="X186" s="1243"/>
      <c r="Y186" s="1243"/>
      <c r="Z186" s="1282"/>
    </row>
    <row r="187" spans="1:33" s="1280" customFormat="1" ht="21" customHeight="1" x14ac:dyDescent="0.2">
      <c r="A187" s="2079">
        <v>12</v>
      </c>
      <c r="B187" s="1966" t="s">
        <v>417</v>
      </c>
      <c r="C187" s="1967"/>
      <c r="D187" s="1968"/>
      <c r="E187" s="1969"/>
      <c r="F187" s="1970"/>
      <c r="G187" s="1971"/>
      <c r="H187" s="1972"/>
      <c r="I187" s="1339"/>
      <c r="J187" s="1354"/>
      <c r="K187" s="1355"/>
      <c r="L187" s="1355"/>
      <c r="M187" s="1355"/>
      <c r="N187" s="1355"/>
      <c r="O187" s="1355"/>
      <c r="P187" s="1355"/>
      <c r="Q187" s="1355"/>
      <c r="R187" s="1355"/>
      <c r="S187" s="1355"/>
      <c r="T187" s="1355"/>
      <c r="U187" s="1355"/>
      <c r="V187" s="1355"/>
      <c r="W187" s="1243"/>
      <c r="X187" s="1243"/>
      <c r="Y187" s="1243"/>
      <c r="Z187" s="1282"/>
    </row>
    <row r="188" spans="1:33" s="1280" customFormat="1" ht="20.25" customHeight="1" x14ac:dyDescent="0.2">
      <c r="A188" s="2080"/>
      <c r="B188" s="1325" t="s">
        <v>400</v>
      </c>
      <c r="C188" s="1551" t="s">
        <v>0</v>
      </c>
      <c r="D188" s="1316">
        <v>100</v>
      </c>
      <c r="E188" s="1367">
        <f>(E163*100)/(E148*273)</f>
        <v>93.558974358974353</v>
      </c>
      <c r="F188" s="1531">
        <f>E188/D188*100</f>
        <v>93.558974358974353</v>
      </c>
      <c r="G188" s="1367">
        <f>(G163*100)/(G148*273)</f>
        <v>95.807005494505489</v>
      </c>
      <c r="H188" s="1414">
        <f>E188/G188*100-100</f>
        <v>-2.3464162395306971</v>
      </c>
      <c r="I188" s="1339"/>
      <c r="J188" s="1282"/>
      <c r="K188" s="1282"/>
      <c r="L188" s="1282"/>
      <c r="M188" s="1282"/>
      <c r="N188" s="1282"/>
      <c r="O188" s="1282"/>
      <c r="P188" s="1282"/>
      <c r="Q188" s="1282"/>
      <c r="R188" s="1282"/>
      <c r="S188" s="1282"/>
      <c r="T188" s="1282"/>
      <c r="U188" s="1282"/>
      <c r="V188" s="1282"/>
      <c r="W188" s="1282"/>
      <c r="X188" s="1282"/>
      <c r="Y188" s="1282"/>
      <c r="Z188" s="1282"/>
      <c r="AG188" s="1280">
        <f>113+8</f>
        <v>121</v>
      </c>
    </row>
    <row r="189" spans="1:33" s="1280" customFormat="1" ht="20.25" customHeight="1" x14ac:dyDescent="0.2">
      <c r="A189" s="2080"/>
      <c r="B189" s="1325" t="s">
        <v>401</v>
      </c>
      <c r="C189" s="1551" t="s">
        <v>0</v>
      </c>
      <c r="D189" s="1316">
        <v>100</v>
      </c>
      <c r="E189" s="1367">
        <f>(E164*100)/(E149*273)</f>
        <v>95.320246096945127</v>
      </c>
      <c r="F189" s="1531">
        <f>E189/D189*100</f>
        <v>95.320246096945127</v>
      </c>
      <c r="G189" s="1367">
        <f>(G164*100)/(G149*273)</f>
        <v>94.749816849816852</v>
      </c>
      <c r="H189" s="1414">
        <f>E189/G189*100-100</f>
        <v>0.60203730845455539</v>
      </c>
      <c r="I189" s="1282"/>
      <c r="AG189" s="1372">
        <f>AG188/138*100</f>
        <v>87.681159420289859</v>
      </c>
    </row>
    <row r="190" spans="1:33" s="1280" customFormat="1" ht="20.25" customHeight="1" x14ac:dyDescent="0.2">
      <c r="A190" s="2080"/>
      <c r="B190" s="324" t="s">
        <v>402</v>
      </c>
      <c r="C190" s="1551" t="s">
        <v>0</v>
      </c>
      <c r="D190" s="1316">
        <v>95</v>
      </c>
      <c r="E190" s="1367">
        <f>(E165*100)/(E150*273)</f>
        <v>62.107191054559479</v>
      </c>
      <c r="F190" s="1531">
        <f>E190/D190*100</f>
        <v>65.375990583746827</v>
      </c>
      <c r="G190" s="1367">
        <f>(G165*100)/(G150*273)</f>
        <v>72.506265664160395</v>
      </c>
      <c r="H190" s="1414">
        <f t="shared" si="15"/>
        <v>-14.342311680714715</v>
      </c>
      <c r="I190" s="1282"/>
    </row>
    <row r="191" spans="1:33" s="1280" customFormat="1" ht="20.25" customHeight="1" x14ac:dyDescent="0.2">
      <c r="A191" s="2080">
        <v>13</v>
      </c>
      <c r="B191" s="1350" t="s">
        <v>418</v>
      </c>
      <c r="C191" s="1973"/>
      <c r="D191" s="465"/>
      <c r="E191" s="1367"/>
      <c r="F191" s="1316"/>
      <c r="G191" s="1924"/>
      <c r="H191" s="1414"/>
      <c r="I191" s="1282"/>
    </row>
    <row r="192" spans="1:33" s="1280" customFormat="1" ht="20.25" customHeight="1" x14ac:dyDescent="0.2">
      <c r="A192" s="2080"/>
      <c r="B192" s="1325" t="s">
        <v>400</v>
      </c>
      <c r="C192" s="1696" t="s">
        <v>820</v>
      </c>
      <c r="D192" s="465"/>
      <c r="E192" s="1367">
        <f>E163/E158</f>
        <v>7.3370102263587267</v>
      </c>
      <c r="F192" s="1923"/>
      <c r="G192" s="1924">
        <f>G163/G158</f>
        <v>7.0385367391989906</v>
      </c>
      <c r="H192" s="1414">
        <f>E192/G192*100-100</f>
        <v>4.2405616141417397</v>
      </c>
      <c r="I192" s="1282"/>
      <c r="J192" s="1356"/>
    </row>
    <row r="193" spans="1:33" s="1280" customFormat="1" ht="20.25" customHeight="1" x14ac:dyDescent="0.2">
      <c r="A193" s="2080"/>
      <c r="B193" s="1325" t="s">
        <v>401</v>
      </c>
      <c r="C193" s="1696" t="s">
        <v>820</v>
      </c>
      <c r="D193" s="465"/>
      <c r="E193" s="1367">
        <f>E164/E159</f>
        <v>5.3399011834083758</v>
      </c>
      <c r="F193" s="1316"/>
      <c r="G193" s="1924">
        <f>G164/G159</f>
        <v>4.9918368134625037</v>
      </c>
      <c r="H193" s="1414">
        <f t="shared" si="15"/>
        <v>6.9726712421202706</v>
      </c>
      <c r="I193" s="1282"/>
    </row>
    <row r="194" spans="1:33" s="1280" customFormat="1" ht="20.25" customHeight="1" x14ac:dyDescent="0.2">
      <c r="A194" s="2085"/>
      <c r="B194" s="326" t="s">
        <v>402</v>
      </c>
      <c r="C194" s="1974" t="s">
        <v>820</v>
      </c>
      <c r="D194" s="1611"/>
      <c r="E194" s="1921">
        <f>E165/E160</f>
        <v>5.3116240725474029</v>
      </c>
      <c r="F194" s="1545"/>
      <c r="G194" s="1925">
        <f>G165/G160</f>
        <v>5.1867328644324919</v>
      </c>
      <c r="H194" s="1421">
        <f t="shared" si="15"/>
        <v>2.4078974448701587</v>
      </c>
      <c r="I194" s="1282"/>
    </row>
    <row r="195" spans="1:33" s="1280" customFormat="1" ht="38.25" customHeight="1" x14ac:dyDescent="0.2">
      <c r="A195" s="1250"/>
      <c r="B195" s="1251"/>
      <c r="C195" s="1552"/>
      <c r="D195" s="1619"/>
      <c r="E195" s="1926"/>
      <c r="F195" s="1927"/>
      <c r="G195" s="1928"/>
      <c r="H195" s="1425"/>
      <c r="I195" s="1282"/>
    </row>
    <row r="196" spans="1:33" s="1280" customFormat="1" ht="49.5" customHeight="1" x14ac:dyDescent="0.2">
      <c r="A196" s="1318" t="s">
        <v>14</v>
      </c>
      <c r="B196" s="1379" t="s">
        <v>936</v>
      </c>
      <c r="C196" s="1252" t="s">
        <v>419</v>
      </c>
      <c r="D196" s="1252" t="s">
        <v>420</v>
      </c>
      <c r="E196" s="1379" t="s">
        <v>421</v>
      </c>
      <c r="F196" s="1379" t="s">
        <v>741</v>
      </c>
      <c r="G196" s="1379" t="s">
        <v>422</v>
      </c>
      <c r="H196" s="1426"/>
    </row>
    <row r="197" spans="1:33" s="1280" customFormat="1" ht="20.25" customHeight="1" x14ac:dyDescent="0.2">
      <c r="A197" s="1319"/>
      <c r="B197" s="1320" t="s">
        <v>419</v>
      </c>
      <c r="C197" s="1362">
        <f>SUM(C198:C208)</f>
        <v>287592</v>
      </c>
      <c r="D197" s="1362">
        <f>SUM(D198:D208)</f>
        <v>109329</v>
      </c>
      <c r="E197" s="1929">
        <f>SUM(E198:E208)</f>
        <v>7083</v>
      </c>
      <c r="F197" s="1362">
        <f>SUM(F198:F208)</f>
        <v>33797</v>
      </c>
      <c r="G197" s="1929">
        <f>SUM(G198:G208)</f>
        <v>137383</v>
      </c>
      <c r="H197" s="1427"/>
      <c r="AE197" s="1299"/>
    </row>
    <row r="198" spans="1:33" s="1223" customFormat="1" ht="19.5" customHeight="1" x14ac:dyDescent="0.2">
      <c r="A198" s="1398">
        <v>1</v>
      </c>
      <c r="B198" s="1667" t="s">
        <v>98</v>
      </c>
      <c r="C198" s="1553">
        <f>SUM(D198:G198)</f>
        <v>10959</v>
      </c>
      <c r="D198" s="1665">
        <v>5509</v>
      </c>
      <c r="E198" s="1890">
        <v>330</v>
      </c>
      <c r="F198" s="1665">
        <v>323</v>
      </c>
      <c r="G198" s="1890">
        <v>4797</v>
      </c>
      <c r="H198" s="1428"/>
      <c r="I198" s="1226"/>
      <c r="J198" s="1226"/>
      <c r="K198" s="1226"/>
      <c r="L198" s="1226"/>
      <c r="M198" s="1226"/>
      <c r="N198" s="1226"/>
      <c r="O198" s="1226"/>
      <c r="P198" s="1226"/>
      <c r="Q198" s="1226"/>
      <c r="R198" s="1226"/>
      <c r="S198" s="1226"/>
      <c r="T198" s="1226"/>
      <c r="U198" s="1226"/>
      <c r="V198" s="1226"/>
      <c r="W198" s="1226"/>
      <c r="X198" s="1226"/>
      <c r="Y198" s="1226"/>
      <c r="Z198" s="1226"/>
      <c r="AA198" s="1226"/>
      <c r="AB198" s="1226"/>
      <c r="AC198" s="1226"/>
      <c r="AD198" s="1226"/>
      <c r="AE198" s="1226"/>
    </row>
    <row r="199" spans="1:33" s="1280" customFormat="1" ht="19.5" customHeight="1" x14ac:dyDescent="0.2">
      <c r="A199" s="1398">
        <v>2</v>
      </c>
      <c r="B199" s="1667" t="s">
        <v>147</v>
      </c>
      <c r="C199" s="1553">
        <f>SUM(D199:G199)</f>
        <v>10932</v>
      </c>
      <c r="D199" s="1665">
        <v>5466</v>
      </c>
      <c r="E199" s="1883">
        <v>0</v>
      </c>
      <c r="F199" s="1665">
        <v>186</v>
      </c>
      <c r="G199" s="1890">
        <v>5280</v>
      </c>
      <c r="H199" s="1426"/>
      <c r="J199" s="1298"/>
      <c r="AD199" s="1815" t="s">
        <v>846</v>
      </c>
    </row>
    <row r="200" spans="1:33" s="1280" customFormat="1" ht="19.5" customHeight="1" x14ac:dyDescent="0.2">
      <c r="A200" s="399">
        <v>3</v>
      </c>
      <c r="B200" s="1667" t="s">
        <v>93</v>
      </c>
      <c r="C200" s="1553">
        <f t="shared" ref="C200:C208" si="19">SUM(D200:G200)</f>
        <v>31586</v>
      </c>
      <c r="D200" s="1665">
        <v>1760</v>
      </c>
      <c r="E200" s="1890">
        <v>440</v>
      </c>
      <c r="F200" s="1665">
        <v>1003</v>
      </c>
      <c r="G200" s="1890">
        <v>28383</v>
      </c>
      <c r="H200" s="1426"/>
      <c r="J200" s="1298"/>
    </row>
    <row r="201" spans="1:33" s="1223" customFormat="1" ht="19.5" customHeight="1" x14ac:dyDescent="0.2">
      <c r="A201" s="1398">
        <v>4</v>
      </c>
      <c r="B201" s="1667" t="s">
        <v>94</v>
      </c>
      <c r="C201" s="1553">
        <f>SUM(D201:G201)</f>
        <v>47769</v>
      </c>
      <c r="D201" s="1665">
        <f>1046+22923</f>
        <v>23969</v>
      </c>
      <c r="E201" s="1890">
        <v>557</v>
      </c>
      <c r="F201" s="1665">
        <f>320+303</f>
        <v>623</v>
      </c>
      <c r="G201" s="1890">
        <v>22620</v>
      </c>
      <c r="H201" s="1428"/>
      <c r="I201" s="1226"/>
      <c r="J201" s="1226"/>
      <c r="K201" s="1226"/>
      <c r="L201" s="1226"/>
      <c r="M201" s="1226"/>
      <c r="N201" s="1226"/>
      <c r="O201" s="1226"/>
      <c r="P201" s="1226"/>
      <c r="Q201" s="1226"/>
      <c r="R201" s="1226"/>
      <c r="S201" s="1226"/>
      <c r="T201" s="1226"/>
      <c r="U201" s="1226"/>
      <c r="V201" s="1226"/>
      <c r="W201" s="1226"/>
      <c r="X201" s="1226"/>
      <c r="Y201" s="1226"/>
      <c r="Z201" s="1226"/>
      <c r="AA201" s="1226"/>
      <c r="AB201" s="1226"/>
      <c r="AC201" s="1226"/>
      <c r="AD201" s="998"/>
    </row>
    <row r="202" spans="1:33" s="1223" customFormat="1" ht="19.5" customHeight="1" x14ac:dyDescent="0.2">
      <c r="A202" s="1398">
        <v>5</v>
      </c>
      <c r="B202" s="1667" t="s">
        <v>100</v>
      </c>
      <c r="C202" s="1553">
        <f>SUM(D202:G202)</f>
        <v>35504</v>
      </c>
      <c r="D202" s="1665">
        <v>5050</v>
      </c>
      <c r="E202" s="1890">
        <v>739</v>
      </c>
      <c r="F202" s="1665">
        <v>622</v>
      </c>
      <c r="G202" s="1890">
        <v>29093</v>
      </c>
      <c r="H202" s="1429"/>
      <c r="AE202" s="1409"/>
      <c r="AF202" s="1409"/>
    </row>
    <row r="203" spans="1:33" s="1223" customFormat="1" ht="19.5" customHeight="1" x14ac:dyDescent="0.2">
      <c r="A203" s="1398">
        <v>6</v>
      </c>
      <c r="B203" s="1667" t="s">
        <v>96</v>
      </c>
      <c r="C203" s="1553">
        <f t="shared" si="19"/>
        <v>63848</v>
      </c>
      <c r="D203" s="1665">
        <v>21343</v>
      </c>
      <c r="E203" s="1890">
        <v>178</v>
      </c>
      <c r="F203" s="1665">
        <v>21201</v>
      </c>
      <c r="G203" s="1890">
        <v>21126</v>
      </c>
      <c r="H203" s="1429"/>
      <c r="J203" s="1409"/>
      <c r="AF203" s="1233"/>
      <c r="AG203" s="1223">
        <f>40+160+50+60</f>
        <v>310</v>
      </c>
    </row>
    <row r="204" spans="1:33" s="1223" customFormat="1" ht="19.5" customHeight="1" x14ac:dyDescent="0.2">
      <c r="A204" s="1398">
        <v>7</v>
      </c>
      <c r="B204" s="1667" t="s">
        <v>423</v>
      </c>
      <c r="C204" s="1553">
        <f t="shared" si="19"/>
        <v>38592</v>
      </c>
      <c r="D204" s="1665">
        <v>19296</v>
      </c>
      <c r="E204" s="1883">
        <v>0</v>
      </c>
      <c r="F204" s="1742">
        <v>0</v>
      </c>
      <c r="G204" s="1890">
        <v>19296</v>
      </c>
      <c r="H204" s="1429"/>
      <c r="AE204" s="1409"/>
      <c r="AG204" s="1409"/>
    </row>
    <row r="205" spans="1:33" s="1223" customFormat="1" ht="19.5" customHeight="1" x14ac:dyDescent="0.2">
      <c r="A205" s="1398">
        <v>8</v>
      </c>
      <c r="B205" s="1667" t="s">
        <v>522</v>
      </c>
      <c r="C205" s="1553">
        <f t="shared" si="19"/>
        <v>14266</v>
      </c>
      <c r="D205" s="1665">
        <v>6476</v>
      </c>
      <c r="E205" s="1890">
        <v>3830</v>
      </c>
      <c r="F205" s="1665">
        <v>65</v>
      </c>
      <c r="G205" s="1890">
        <f>F205+E205</f>
        <v>3895</v>
      </c>
      <c r="H205" s="1429"/>
      <c r="AD205" s="1409"/>
    </row>
    <row r="206" spans="1:33" s="1280" customFormat="1" ht="19.5" customHeight="1" x14ac:dyDescent="0.2">
      <c r="A206" s="399">
        <v>9</v>
      </c>
      <c r="B206" s="1667" t="s">
        <v>424</v>
      </c>
      <c r="C206" s="1553">
        <f t="shared" si="19"/>
        <v>9422</v>
      </c>
      <c r="D206" s="1665">
        <v>8103</v>
      </c>
      <c r="E206" s="1890">
        <v>621</v>
      </c>
      <c r="F206" s="1665">
        <v>345</v>
      </c>
      <c r="G206" s="1890">
        <v>353</v>
      </c>
      <c r="H206" s="1428"/>
    </row>
    <row r="207" spans="1:33" s="1223" customFormat="1" ht="19.5" customHeight="1" x14ac:dyDescent="0.2">
      <c r="A207" s="1398">
        <v>10</v>
      </c>
      <c r="B207" s="1667" t="s">
        <v>472</v>
      </c>
      <c r="C207" s="1553">
        <f t="shared" si="19"/>
        <v>0</v>
      </c>
      <c r="D207" s="1704">
        <v>0</v>
      </c>
      <c r="E207" s="1883">
        <v>0</v>
      </c>
      <c r="F207" s="1742">
        <v>0</v>
      </c>
      <c r="G207" s="1883">
        <v>0</v>
      </c>
      <c r="H207" s="1429"/>
    </row>
    <row r="208" spans="1:33" s="1223" customFormat="1" ht="19.5" customHeight="1" x14ac:dyDescent="0.2">
      <c r="A208" s="1410">
        <v>11</v>
      </c>
      <c r="B208" s="1816" t="s">
        <v>425</v>
      </c>
      <c r="C208" s="1554">
        <f t="shared" si="19"/>
        <v>24714</v>
      </c>
      <c r="D208" s="1666">
        <f>E208+G208+F208</f>
        <v>12357</v>
      </c>
      <c r="E208" s="1891">
        <v>388</v>
      </c>
      <c r="F208" s="1666">
        <f>638+1912+1599+195+818+4267</f>
        <v>9429</v>
      </c>
      <c r="G208" s="1891">
        <v>2540</v>
      </c>
      <c r="H208" s="1429"/>
    </row>
    <row r="209" spans="1:8" ht="15.75" x14ac:dyDescent="0.25">
      <c r="A209" s="1253"/>
      <c r="B209" s="1357"/>
      <c r="C209" s="1555"/>
      <c r="D209" s="1620"/>
      <c r="E209" s="1884"/>
      <c r="F209" s="1534"/>
      <c r="G209" s="1884"/>
      <c r="H209" s="1426"/>
    </row>
    <row r="210" spans="1:8" ht="18.75" customHeight="1" x14ac:dyDescent="0.25">
      <c r="A210" s="1253"/>
      <c r="B210" s="1357"/>
      <c r="C210" s="1555"/>
      <c r="D210" s="1620"/>
      <c r="E210" s="1884"/>
      <c r="F210" s="1534"/>
      <c r="G210" s="1884"/>
      <c r="H210" s="1426"/>
    </row>
    <row r="211" spans="1:8" ht="18.75" customHeight="1" x14ac:dyDescent="0.25">
      <c r="B211" s="1498" t="s">
        <v>623</v>
      </c>
      <c r="D211" s="1621"/>
      <c r="E211" s="1885"/>
      <c r="F211" s="1535"/>
    </row>
    <row r="212" spans="1:8" ht="15.75" customHeight="1" x14ac:dyDescent="0.25"/>
    <row r="213" spans="1:8" ht="15.75" customHeight="1" x14ac:dyDescent="0.25"/>
    <row r="214" spans="1:8" ht="15.75" customHeight="1" x14ac:dyDescent="0.25"/>
  </sheetData>
  <mergeCells count="35">
    <mergeCell ref="B28:C28"/>
    <mergeCell ref="A1:H1"/>
    <mergeCell ref="B2:H2"/>
    <mergeCell ref="A3:H3"/>
    <mergeCell ref="D5:E5"/>
    <mergeCell ref="F5:G5"/>
    <mergeCell ref="A5:A6"/>
    <mergeCell ref="B5:B6"/>
    <mergeCell ref="C5:C6"/>
    <mergeCell ref="H5:H6"/>
    <mergeCell ref="D146:H146"/>
    <mergeCell ref="B38:C38"/>
    <mergeCell ref="A147:A151"/>
    <mergeCell ref="B103:C103"/>
    <mergeCell ref="B117:C117"/>
    <mergeCell ref="B81:C81"/>
    <mergeCell ref="B84:C84"/>
    <mergeCell ref="B93:C93"/>
    <mergeCell ref="B130:C130"/>
    <mergeCell ref="B44:C44"/>
    <mergeCell ref="B55:C55"/>
    <mergeCell ref="B62:C62"/>
    <mergeCell ref="B67:C67"/>
    <mergeCell ref="E77:G77"/>
    <mergeCell ref="E118:G119"/>
    <mergeCell ref="A152:A156"/>
    <mergeCell ref="B76:C76"/>
    <mergeCell ref="B138:C138"/>
    <mergeCell ref="A191:A194"/>
    <mergeCell ref="A157:A161"/>
    <mergeCell ref="A162:A165"/>
    <mergeCell ref="A166:A170"/>
    <mergeCell ref="A171:A175"/>
    <mergeCell ref="A178:A184"/>
    <mergeCell ref="A187:A190"/>
  </mergeCells>
  <phoneticPr fontId="20" type="noConversion"/>
  <pageMargins left="0.37" right="0.19" top="0.69" bottom="0.52" header="0.41" footer="0.28999999999999998"/>
  <pageSetup paperSize="9" orientation="portrait" r:id="rId1"/>
  <headerFooter alignWithMargins="0">
    <oddFooter>&amp;C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Y69"/>
  <sheetViews>
    <sheetView topLeftCell="A3" zoomScaleNormal="100" zoomScaleSheetLayoutView="100" workbookViewId="0">
      <pane xSplit="2" ySplit="2" topLeftCell="C32" activePane="bottomRight" state="frozen"/>
      <selection activeCell="A3" sqref="A3"/>
      <selection pane="topRight" activeCell="C3" sqref="C3"/>
      <selection pane="bottomLeft" activeCell="A5" sqref="A5"/>
      <selection pane="bottomRight" activeCell="C15" sqref="C15"/>
    </sheetView>
  </sheetViews>
  <sheetFormatPr defaultRowHeight="15" x14ac:dyDescent="0.2"/>
  <cols>
    <col min="1" max="1" width="2.5" style="1808" customWidth="1"/>
    <col min="2" max="2" width="19" customWidth="1"/>
    <col min="3" max="3" width="7.75" customWidth="1"/>
    <col min="4" max="4" width="8.5" style="39" customWidth="1"/>
    <col min="5" max="5" width="6.75" style="39" customWidth="1"/>
    <col min="6" max="6" width="6.625" style="39" customWidth="1"/>
    <col min="7" max="7" width="6.75" style="39" customWidth="1"/>
    <col min="8" max="8" width="6.5" style="39" customWidth="1"/>
    <col min="9" max="9" width="6.625" style="39" customWidth="1"/>
    <col min="10" max="10" width="7.125" style="1280" customWidth="1"/>
    <col min="11" max="11" width="7.375" style="1280" customWidth="1"/>
    <col min="12" max="12" width="7.625" style="1233" customWidth="1"/>
    <col min="13" max="13" width="7.5" style="1280" customWidth="1"/>
    <col min="14" max="14" width="6.625" style="1280" customWidth="1"/>
    <col min="15" max="15" width="7.375" style="1280" customWidth="1"/>
    <col min="16" max="16" width="6.625" style="1280" customWidth="1"/>
    <col min="17" max="17" width="7" style="1280" customWidth="1"/>
    <col min="18" max="18" width="6.625" style="1280" customWidth="1"/>
    <col min="19" max="19" width="11.125" style="18" customWidth="1"/>
    <col min="20" max="20" width="0" hidden="1" customWidth="1"/>
    <col min="21" max="21" width="17.375" bestFit="1" customWidth="1"/>
    <col min="22" max="22" width="31.125" customWidth="1"/>
  </cols>
  <sheetData>
    <row r="1" spans="1:25" x14ac:dyDescent="0.2">
      <c r="B1" s="589"/>
    </row>
    <row r="2" spans="1:25" ht="41.25" customHeight="1" x14ac:dyDescent="0.2">
      <c r="A2" s="2128" t="s">
        <v>927</v>
      </c>
      <c r="B2" s="2128"/>
      <c r="C2" s="2128"/>
      <c r="D2" s="2128"/>
      <c r="E2" s="2128"/>
      <c r="F2" s="2128"/>
      <c r="G2" s="2128"/>
      <c r="H2" s="2128"/>
      <c r="I2" s="2128"/>
      <c r="J2" s="2128"/>
      <c r="K2" s="2128"/>
      <c r="L2" s="2128"/>
      <c r="M2" s="2128"/>
      <c r="N2" s="2128"/>
      <c r="O2" s="2128"/>
      <c r="P2" s="2128"/>
      <c r="Q2" s="2128"/>
      <c r="R2" s="2128"/>
    </row>
    <row r="3" spans="1:25" s="39" customFormat="1" ht="15.75" customHeight="1" x14ac:dyDescent="0.2">
      <c r="A3" s="2132" t="s">
        <v>14</v>
      </c>
      <c r="B3" s="2130" t="s">
        <v>108</v>
      </c>
      <c r="C3" s="2126" t="s">
        <v>109</v>
      </c>
      <c r="D3" s="2122" t="s">
        <v>937</v>
      </c>
      <c r="E3" s="2122" t="s">
        <v>804</v>
      </c>
      <c r="F3" s="2124" t="s">
        <v>712</v>
      </c>
      <c r="G3" s="2124" t="s">
        <v>649</v>
      </c>
      <c r="H3" s="2122" t="s">
        <v>650</v>
      </c>
      <c r="I3" s="2135" t="s">
        <v>448</v>
      </c>
      <c r="J3" s="2135" t="s">
        <v>144</v>
      </c>
      <c r="K3" s="2122" t="s">
        <v>137</v>
      </c>
      <c r="L3" s="2122" t="s">
        <v>138</v>
      </c>
      <c r="M3" s="2134" t="s">
        <v>139</v>
      </c>
      <c r="N3" s="2134"/>
      <c r="O3" s="2134" t="s">
        <v>140</v>
      </c>
      <c r="P3" s="2134"/>
      <c r="Q3" s="2137" t="s">
        <v>1</v>
      </c>
      <c r="R3" s="2137"/>
      <c r="S3" s="1280"/>
    </row>
    <row r="4" spans="1:25" s="858" customFormat="1" ht="45.75" customHeight="1" x14ac:dyDescent="0.2">
      <c r="A4" s="2133"/>
      <c r="B4" s="2131"/>
      <c r="C4" s="2127"/>
      <c r="D4" s="2123"/>
      <c r="E4" s="2123"/>
      <c r="F4" s="2125"/>
      <c r="G4" s="2125"/>
      <c r="H4" s="2123"/>
      <c r="I4" s="2136"/>
      <c r="J4" s="2136"/>
      <c r="K4" s="2123"/>
      <c r="L4" s="2123"/>
      <c r="M4" s="1892" t="s">
        <v>775</v>
      </c>
      <c r="N4" s="1892" t="s">
        <v>113</v>
      </c>
      <c r="O4" s="1892" t="s">
        <v>776</v>
      </c>
      <c r="P4" s="1892" t="s">
        <v>114</v>
      </c>
      <c r="Q4" s="1107" t="s">
        <v>136</v>
      </c>
      <c r="R4" s="1107" t="s">
        <v>115</v>
      </c>
      <c r="S4" s="1292"/>
    </row>
    <row r="5" spans="1:25" ht="18" customHeight="1" x14ac:dyDescent="0.25">
      <c r="A5" s="1809">
        <v>1</v>
      </c>
      <c r="B5" s="1148" t="s">
        <v>735</v>
      </c>
      <c r="C5" s="1143">
        <f t="shared" ref="C5:C10" si="0">SUM(D5:R5)</f>
        <v>3125</v>
      </c>
      <c r="D5" s="1144">
        <f t="shared" ref="D5:L5" si="1">SUM(D6:D9)</f>
        <v>780</v>
      </c>
      <c r="E5" s="1144">
        <f t="shared" si="1"/>
        <v>100</v>
      </c>
      <c r="F5" s="1144">
        <f t="shared" si="1"/>
        <v>170</v>
      </c>
      <c r="G5" s="1144">
        <f t="shared" si="1"/>
        <v>100</v>
      </c>
      <c r="H5" s="1144">
        <f t="shared" si="1"/>
        <v>100</v>
      </c>
      <c r="I5" s="1144">
        <f t="shared" si="1"/>
        <v>75</v>
      </c>
      <c r="J5" s="1144">
        <f t="shared" si="1"/>
        <v>95</v>
      </c>
      <c r="K5" s="1144">
        <f t="shared" si="1"/>
        <v>430</v>
      </c>
      <c r="L5" s="1747">
        <f t="shared" si="1"/>
        <v>290</v>
      </c>
      <c r="M5" s="2129">
        <f>SUM(M6:N9)</f>
        <v>395</v>
      </c>
      <c r="N5" s="2129"/>
      <c r="O5" s="2129">
        <f>SUM(O6:P9)</f>
        <v>420</v>
      </c>
      <c r="P5" s="2129"/>
      <c r="Q5" s="2129">
        <f>SUM(Q6:R9)</f>
        <v>170</v>
      </c>
      <c r="R5" s="2129"/>
      <c r="T5" s="322" t="s">
        <v>440</v>
      </c>
      <c r="U5" s="322" t="s">
        <v>846</v>
      </c>
      <c r="V5" s="1752" t="s">
        <v>116</v>
      </c>
      <c r="W5" s="1753"/>
      <c r="X5" s="1754">
        <f>X6+X7+X8+X9</f>
        <v>3125</v>
      </c>
      <c r="Y5" s="1755">
        <f>Y6+Y7+Y8+Y9</f>
        <v>3125</v>
      </c>
    </row>
    <row r="6" spans="1:25" s="1254" customFormat="1" ht="18" customHeight="1" x14ac:dyDescent="0.2">
      <c r="A6" s="1810"/>
      <c r="B6" s="1580" t="s">
        <v>117</v>
      </c>
      <c r="C6" s="1648">
        <f t="shared" si="0"/>
        <v>1250</v>
      </c>
      <c r="D6" s="1112">
        <v>780</v>
      </c>
      <c r="E6" s="1760">
        <v>100</v>
      </c>
      <c r="F6" s="1112">
        <v>170</v>
      </c>
      <c r="G6" s="1112">
        <v>100</v>
      </c>
      <c r="H6" s="1112">
        <v>100</v>
      </c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223"/>
      <c r="V6" s="1768" t="s">
        <v>644</v>
      </c>
      <c r="W6" s="1772"/>
      <c r="X6" s="1770">
        <v>1250</v>
      </c>
      <c r="Y6" s="1771">
        <f>X6</f>
        <v>1250</v>
      </c>
    </row>
    <row r="7" spans="1:25" s="596" customFormat="1" ht="18" customHeight="1" x14ac:dyDescent="0.2">
      <c r="A7" s="1810"/>
      <c r="B7" s="1580" t="s">
        <v>823</v>
      </c>
      <c r="C7" s="1648">
        <f t="shared" si="0"/>
        <v>1030</v>
      </c>
      <c r="D7" s="1112"/>
      <c r="E7" s="1760"/>
      <c r="F7" s="1761"/>
      <c r="G7" s="1112"/>
      <c r="H7" s="1112"/>
      <c r="I7" s="1112"/>
      <c r="J7" s="1112">
        <v>60</v>
      </c>
      <c r="K7" s="1112">
        <v>300</v>
      </c>
      <c r="L7" s="1112">
        <v>200</v>
      </c>
      <c r="M7" s="1112">
        <v>200</v>
      </c>
      <c r="N7" s="1112"/>
      <c r="O7" s="1112">
        <v>200</v>
      </c>
      <c r="P7" s="1112"/>
      <c r="Q7" s="1112">
        <v>70</v>
      </c>
      <c r="R7" s="1112"/>
      <c r="S7" s="1226"/>
      <c r="V7" s="1768" t="s">
        <v>823</v>
      </c>
      <c r="W7" s="1772"/>
      <c r="X7" s="1770">
        <v>1030</v>
      </c>
      <c r="Y7" s="1771">
        <f t="shared" ref="Y7:Y9" si="2">X7</f>
        <v>1030</v>
      </c>
    </row>
    <row r="8" spans="1:25" s="1254" customFormat="1" ht="18" customHeight="1" x14ac:dyDescent="0.2">
      <c r="A8" s="1810"/>
      <c r="B8" s="1649" t="s">
        <v>651</v>
      </c>
      <c r="C8" s="1648">
        <f>SUM(D8:R8)</f>
        <v>190</v>
      </c>
      <c r="D8" s="1112"/>
      <c r="E8" s="1760"/>
      <c r="F8" s="1762"/>
      <c r="G8" s="1112"/>
      <c r="H8" s="1112"/>
      <c r="I8" s="1112"/>
      <c r="J8" s="1112"/>
      <c r="K8" s="1112"/>
      <c r="L8" s="1112"/>
      <c r="M8" s="1112"/>
      <c r="N8" s="1112">
        <v>70</v>
      </c>
      <c r="O8" s="1112"/>
      <c r="P8" s="1112">
        <v>80</v>
      </c>
      <c r="Q8" s="1112"/>
      <c r="R8" s="1112">
        <v>40</v>
      </c>
      <c r="S8" s="1223"/>
      <c r="V8" s="1768" t="s">
        <v>877</v>
      </c>
      <c r="W8" s="1769"/>
      <c r="X8" s="1770">
        <v>190</v>
      </c>
      <c r="Y8" s="1771">
        <f t="shared" si="2"/>
        <v>190</v>
      </c>
    </row>
    <row r="9" spans="1:25" s="161" customFormat="1" ht="18" customHeight="1" x14ac:dyDescent="0.2">
      <c r="A9" s="1811"/>
      <c r="B9" s="1149" t="s">
        <v>119</v>
      </c>
      <c r="C9" s="1145">
        <f t="shared" si="0"/>
        <v>655</v>
      </c>
      <c r="D9" s="297"/>
      <c r="E9" s="352"/>
      <c r="F9" s="297"/>
      <c r="G9" s="354"/>
      <c r="H9" s="354"/>
      <c r="I9" s="1112">
        <v>75</v>
      </c>
      <c r="J9" s="1112">
        <v>35</v>
      </c>
      <c r="K9" s="1112">
        <v>130</v>
      </c>
      <c r="L9" s="1112">
        <v>90</v>
      </c>
      <c r="M9" s="1112">
        <v>125</v>
      </c>
      <c r="N9" s="297"/>
      <c r="O9" s="1112">
        <v>140</v>
      </c>
      <c r="P9" s="354"/>
      <c r="Q9" s="1112">
        <v>60</v>
      </c>
      <c r="R9" s="354"/>
      <c r="S9" s="1759"/>
      <c r="V9" s="1756" t="s">
        <v>646</v>
      </c>
      <c r="W9" s="1758"/>
      <c r="X9" s="297">
        <v>655</v>
      </c>
      <c r="Y9" s="1757">
        <f t="shared" si="2"/>
        <v>655</v>
      </c>
    </row>
    <row r="10" spans="1:25" ht="18" customHeight="1" x14ac:dyDescent="0.2">
      <c r="A10" s="1807">
        <v>2</v>
      </c>
      <c r="B10" s="1308" t="s">
        <v>734</v>
      </c>
      <c r="C10" s="1817">
        <f t="shared" si="0"/>
        <v>922412</v>
      </c>
      <c r="D10" s="298">
        <f t="shared" ref="D10:L10" si="3">SUM(D11:D14)</f>
        <v>158397</v>
      </c>
      <c r="E10" s="298">
        <f t="shared" si="3"/>
        <v>7561</v>
      </c>
      <c r="F10" s="298">
        <f t="shared" si="3"/>
        <v>6476</v>
      </c>
      <c r="G10" s="298">
        <f t="shared" si="3"/>
        <v>4801</v>
      </c>
      <c r="H10" s="298">
        <f t="shared" si="3"/>
        <v>3264</v>
      </c>
      <c r="I10" s="1306">
        <f t="shared" si="3"/>
        <v>56530</v>
      </c>
      <c r="J10" s="298">
        <f t="shared" si="3"/>
        <v>36727</v>
      </c>
      <c r="K10" s="298">
        <f t="shared" si="3"/>
        <v>190358</v>
      </c>
      <c r="L10" s="1105">
        <f t="shared" si="3"/>
        <v>136262</v>
      </c>
      <c r="M10" s="2148">
        <f>M12+N13+M14+M13+M11+N11+N12+N14</f>
        <v>148516</v>
      </c>
      <c r="N10" s="2148"/>
      <c r="O10" s="2148">
        <f>O12+P13+O14+O13+O11+P11+P12+P14</f>
        <v>128622</v>
      </c>
      <c r="P10" s="2148"/>
      <c r="Q10" s="2148">
        <f>Q12+R13+Q14+Q13+Q11+R11+R12+R14</f>
        <v>44898</v>
      </c>
      <c r="R10" s="2148"/>
    </row>
    <row r="11" spans="1:25" s="39" customFormat="1" ht="18" customHeight="1" x14ac:dyDescent="0.2">
      <c r="A11" s="1807"/>
      <c r="B11" s="1151" t="s">
        <v>723</v>
      </c>
      <c r="C11" s="576">
        <f>SUM(D11:R11)</f>
        <v>180499</v>
      </c>
      <c r="D11" s="1689">
        <v>158397</v>
      </c>
      <c r="E11" s="588">
        <v>7561</v>
      </c>
      <c r="F11" s="1115">
        <v>6476</v>
      </c>
      <c r="G11" s="588">
        <v>4801</v>
      </c>
      <c r="H11" s="588">
        <v>3264</v>
      </c>
      <c r="I11" s="575"/>
      <c r="J11" s="575"/>
      <c r="K11" s="575"/>
      <c r="L11" s="588"/>
      <c r="M11" s="575"/>
      <c r="N11" s="575"/>
      <c r="O11" s="575"/>
      <c r="P11" s="575"/>
      <c r="Q11" s="575"/>
      <c r="R11" s="576"/>
      <c r="S11" s="1372"/>
    </row>
    <row r="12" spans="1:25" s="39" customFormat="1" ht="18" customHeight="1" x14ac:dyDescent="0.2">
      <c r="A12" s="1807"/>
      <c r="B12" s="1152" t="s">
        <v>824</v>
      </c>
      <c r="C12" s="576">
        <f t="shared" ref="C12:C34" si="4">SUM(D12:R12)</f>
        <v>339109</v>
      </c>
      <c r="D12" s="575"/>
      <c r="E12" s="575"/>
      <c r="F12" s="575"/>
      <c r="G12" s="575"/>
      <c r="H12" s="575"/>
      <c r="I12" s="803"/>
      <c r="J12" s="588">
        <v>17698</v>
      </c>
      <c r="K12" s="1115">
        <v>101059</v>
      </c>
      <c r="L12" s="1115">
        <v>70450</v>
      </c>
      <c r="M12" s="1115">
        <v>70302</v>
      </c>
      <c r="N12" s="575"/>
      <c r="O12" s="1115">
        <v>61679</v>
      </c>
      <c r="P12" s="575"/>
      <c r="Q12" s="1115">
        <v>17921</v>
      </c>
      <c r="R12" s="576"/>
      <c r="S12" s="1280"/>
    </row>
    <row r="13" spans="1:25" s="39" customFormat="1" ht="18" customHeight="1" x14ac:dyDescent="0.25">
      <c r="A13" s="1807"/>
      <c r="B13" s="1151" t="s">
        <v>134</v>
      </c>
      <c r="C13" s="576">
        <f t="shared" si="4"/>
        <v>38377</v>
      </c>
      <c r="D13" s="575"/>
      <c r="E13" s="575"/>
      <c r="F13" s="575"/>
      <c r="G13" s="575"/>
      <c r="H13" s="575"/>
      <c r="I13" s="803"/>
      <c r="J13" s="588"/>
      <c r="K13" s="588"/>
      <c r="L13" s="588"/>
      <c r="M13" s="575"/>
      <c r="N13" s="1115">
        <v>12197</v>
      </c>
      <c r="O13" s="575"/>
      <c r="P13" s="1115">
        <v>18418</v>
      </c>
      <c r="Q13" s="575"/>
      <c r="R13" s="1115">
        <v>7762</v>
      </c>
      <c r="S13" s="1280"/>
      <c r="U13" s="16"/>
      <c r="W13" s="1283"/>
    </row>
    <row r="14" spans="1:25" s="39" customFormat="1" ht="18" customHeight="1" x14ac:dyDescent="0.2">
      <c r="A14" s="1807"/>
      <c r="B14" s="1152" t="s">
        <v>125</v>
      </c>
      <c r="C14" s="576">
        <f t="shared" si="4"/>
        <v>364427</v>
      </c>
      <c r="D14" s="575"/>
      <c r="E14" s="575"/>
      <c r="F14" s="575"/>
      <c r="G14" s="575"/>
      <c r="H14" s="575"/>
      <c r="I14" s="1115">
        <v>56530</v>
      </c>
      <c r="J14" s="588">
        <v>19029</v>
      </c>
      <c r="K14" s="1110">
        <v>89299</v>
      </c>
      <c r="L14" s="1115">
        <v>65812</v>
      </c>
      <c r="M14" s="1893">
        <v>66017</v>
      </c>
      <c r="N14" s="575"/>
      <c r="O14" s="1115">
        <v>48525</v>
      </c>
      <c r="P14" s="575"/>
      <c r="Q14" s="1115">
        <v>19215</v>
      </c>
      <c r="R14" s="575"/>
      <c r="S14" s="1280"/>
    </row>
    <row r="15" spans="1:25" ht="18" customHeight="1" x14ac:dyDescent="0.2">
      <c r="A15" s="1807">
        <v>3</v>
      </c>
      <c r="B15" s="1150" t="s">
        <v>143</v>
      </c>
      <c r="C15" s="282">
        <f t="shared" si="4"/>
        <v>100297</v>
      </c>
      <c r="D15" s="577">
        <f t="shared" ref="D15:L15" si="5">SUM(D16:D19)</f>
        <v>36954</v>
      </c>
      <c r="E15" s="577">
        <f t="shared" si="5"/>
        <v>924</v>
      </c>
      <c r="F15" s="577">
        <f t="shared" si="5"/>
        <v>3830</v>
      </c>
      <c r="G15" s="577">
        <f t="shared" si="5"/>
        <v>1153</v>
      </c>
      <c r="H15" s="577">
        <f t="shared" si="5"/>
        <v>654</v>
      </c>
      <c r="I15" s="577">
        <f t="shared" si="5"/>
        <v>0</v>
      </c>
      <c r="J15" s="577">
        <f t="shared" si="5"/>
        <v>2941</v>
      </c>
      <c r="K15" s="577">
        <f t="shared" si="5"/>
        <v>16044</v>
      </c>
      <c r="L15" s="591">
        <f t="shared" si="5"/>
        <v>14168</v>
      </c>
      <c r="M15" s="2143">
        <f>SUM(M16:N19)</f>
        <v>8554</v>
      </c>
      <c r="N15" s="2143"/>
      <c r="O15" s="2143">
        <f>SUM(O16:P19)</f>
        <v>10032</v>
      </c>
      <c r="P15" s="2143"/>
      <c r="Q15" s="2143">
        <f>SUM(Q16:R19)</f>
        <v>5043</v>
      </c>
      <c r="R15" s="2143"/>
      <c r="V15" s="1650"/>
    </row>
    <row r="16" spans="1:25" s="39" customFormat="1" ht="18" customHeight="1" x14ac:dyDescent="0.2">
      <c r="A16" s="1807"/>
      <c r="B16" s="1151" t="s">
        <v>723</v>
      </c>
      <c r="C16" s="352">
        <f t="shared" si="4"/>
        <v>43515</v>
      </c>
      <c r="D16" s="588">
        <v>36954</v>
      </c>
      <c r="E16" s="588">
        <v>924</v>
      </c>
      <c r="F16" s="588">
        <v>3830</v>
      </c>
      <c r="G16" s="588">
        <v>1153</v>
      </c>
      <c r="H16" s="588">
        <v>654</v>
      </c>
      <c r="I16" s="575"/>
      <c r="J16" s="575"/>
      <c r="K16" s="575"/>
      <c r="L16" s="803"/>
      <c r="M16" s="575"/>
      <c r="N16" s="575"/>
      <c r="O16" s="575"/>
      <c r="P16" s="575"/>
      <c r="Q16" s="575"/>
      <c r="R16" s="576"/>
      <c r="S16" s="1280"/>
    </row>
    <row r="17" spans="1:20" s="39" customFormat="1" ht="18" customHeight="1" x14ac:dyDescent="0.2">
      <c r="A17" s="1807"/>
      <c r="B17" s="1152" t="s">
        <v>824</v>
      </c>
      <c r="C17" s="352">
        <f t="shared" si="4"/>
        <v>50194</v>
      </c>
      <c r="D17" s="575"/>
      <c r="E17" s="575"/>
      <c r="F17" s="575"/>
      <c r="G17" s="575"/>
      <c r="H17" s="1146"/>
      <c r="I17" s="575"/>
      <c r="J17" s="588">
        <v>2941</v>
      </c>
      <c r="K17" s="588">
        <v>15545</v>
      </c>
      <c r="L17" s="588">
        <v>14168</v>
      </c>
      <c r="M17" s="588">
        <v>6553</v>
      </c>
      <c r="N17" s="575"/>
      <c r="O17" s="588">
        <v>7336</v>
      </c>
      <c r="P17" s="575"/>
      <c r="Q17" s="588">
        <v>3651</v>
      </c>
      <c r="R17" s="576"/>
      <c r="S17" s="1280"/>
    </row>
    <row r="18" spans="1:20" s="39" customFormat="1" ht="18" customHeight="1" x14ac:dyDescent="0.2">
      <c r="A18" s="1807"/>
      <c r="B18" s="1151" t="s">
        <v>134</v>
      </c>
      <c r="C18" s="352">
        <f t="shared" si="4"/>
        <v>6065</v>
      </c>
      <c r="D18" s="575"/>
      <c r="E18" s="575"/>
      <c r="F18" s="575"/>
      <c r="G18" s="575"/>
      <c r="H18" s="575"/>
      <c r="I18" s="575"/>
      <c r="J18" s="803"/>
      <c r="K18" s="803"/>
      <c r="L18" s="803"/>
      <c r="M18" s="575"/>
      <c r="N18" s="588">
        <v>1982</v>
      </c>
      <c r="O18" s="575"/>
      <c r="P18" s="588">
        <v>2691</v>
      </c>
      <c r="Q18" s="575"/>
      <c r="R18" s="588">
        <v>1392</v>
      </c>
      <c r="S18" s="1460"/>
    </row>
    <row r="19" spans="1:20" s="39" customFormat="1" ht="18" customHeight="1" x14ac:dyDescent="0.2">
      <c r="A19" s="1807"/>
      <c r="B19" s="1152" t="s">
        <v>125</v>
      </c>
      <c r="C19" s="352">
        <f t="shared" si="4"/>
        <v>523</v>
      </c>
      <c r="D19" s="575"/>
      <c r="E19" s="575"/>
      <c r="F19" s="575"/>
      <c r="G19" s="575"/>
      <c r="H19" s="575"/>
      <c r="I19" s="575">
        <v>0</v>
      </c>
      <c r="J19" s="803">
        <v>0</v>
      </c>
      <c r="K19" s="588">
        <v>499</v>
      </c>
      <c r="L19" s="803">
        <v>0</v>
      </c>
      <c r="M19" s="1709">
        <v>19</v>
      </c>
      <c r="N19" s="575"/>
      <c r="O19" s="588">
        <v>5</v>
      </c>
      <c r="P19" s="575"/>
      <c r="Q19" s="575">
        <v>0</v>
      </c>
      <c r="R19" s="575"/>
      <c r="S19" s="1372"/>
    </row>
    <row r="20" spans="1:20" ht="18" customHeight="1" x14ac:dyDescent="0.2">
      <c r="A20" s="1807">
        <v>4</v>
      </c>
      <c r="B20" s="1154" t="s">
        <v>123</v>
      </c>
      <c r="C20" s="1307">
        <f t="shared" si="4"/>
        <v>619516</v>
      </c>
      <c r="D20" s="577">
        <f t="shared" ref="D20:L20" si="6">SUM(D21:D23)</f>
        <v>220630</v>
      </c>
      <c r="E20" s="298">
        <f t="shared" si="6"/>
        <v>14847</v>
      </c>
      <c r="F20" s="298">
        <f t="shared" si="6"/>
        <v>51200</v>
      </c>
      <c r="G20" s="298">
        <f t="shared" si="6"/>
        <v>12429</v>
      </c>
      <c r="H20" s="298">
        <f t="shared" si="6"/>
        <v>20164</v>
      </c>
      <c r="I20" s="577">
        <f t="shared" si="6"/>
        <v>0</v>
      </c>
      <c r="J20" s="577">
        <f t="shared" si="6"/>
        <v>15081</v>
      </c>
      <c r="K20" s="298">
        <f t="shared" si="6"/>
        <v>92161</v>
      </c>
      <c r="L20" s="591">
        <f t="shared" si="6"/>
        <v>56620</v>
      </c>
      <c r="M20" s="2143">
        <f>SUM(M21:N23)</f>
        <v>54956</v>
      </c>
      <c r="N20" s="2143"/>
      <c r="O20" s="2143">
        <f>SUM(O21:P23)</f>
        <v>53140</v>
      </c>
      <c r="P20" s="2143"/>
      <c r="Q20" s="2143">
        <f>SUM(Q21:R23)</f>
        <v>28288</v>
      </c>
      <c r="R20" s="2143"/>
    </row>
    <row r="21" spans="1:20" s="39" customFormat="1" ht="18" customHeight="1" x14ac:dyDescent="0.2">
      <c r="A21" s="1807"/>
      <c r="B21" s="1151" t="s">
        <v>723</v>
      </c>
      <c r="C21" s="1463">
        <f t="shared" si="4"/>
        <v>319270</v>
      </c>
      <c r="D21" s="588">
        <v>220630</v>
      </c>
      <c r="E21" s="1115">
        <v>14847</v>
      </c>
      <c r="F21" s="1115">
        <v>51200</v>
      </c>
      <c r="G21" s="1115">
        <v>12429</v>
      </c>
      <c r="H21" s="1115">
        <v>20164</v>
      </c>
      <c r="I21" s="575"/>
      <c r="J21" s="575"/>
      <c r="K21" s="575"/>
      <c r="L21" s="803"/>
      <c r="M21" s="575"/>
      <c r="N21" s="575"/>
      <c r="O21" s="575"/>
      <c r="P21" s="575"/>
      <c r="Q21" s="575"/>
      <c r="R21" s="575"/>
      <c r="S21" s="1280"/>
    </row>
    <row r="22" spans="1:20" s="39" customFormat="1" ht="18" customHeight="1" x14ac:dyDescent="0.2">
      <c r="A22" s="1807"/>
      <c r="B22" s="1152" t="s">
        <v>824</v>
      </c>
      <c r="C22" s="1463">
        <f t="shared" si="4"/>
        <v>268031</v>
      </c>
      <c r="D22" s="575"/>
      <c r="E22" s="576"/>
      <c r="F22" s="575"/>
      <c r="G22" s="575"/>
      <c r="H22" s="575"/>
      <c r="I22" s="575"/>
      <c r="J22" s="588">
        <v>15081</v>
      </c>
      <c r="K22" s="576">
        <v>92161</v>
      </c>
      <c r="L22" s="588">
        <v>56620</v>
      </c>
      <c r="M22" s="588">
        <v>42555</v>
      </c>
      <c r="N22" s="575"/>
      <c r="O22" s="588">
        <v>40716</v>
      </c>
      <c r="P22" s="575"/>
      <c r="Q22" s="1115">
        <v>20898</v>
      </c>
      <c r="R22" s="575"/>
      <c r="S22" s="1280"/>
    </row>
    <row r="23" spans="1:20" s="39" customFormat="1" ht="18" customHeight="1" x14ac:dyDescent="0.2">
      <c r="A23" s="1807"/>
      <c r="B23" s="1151" t="s">
        <v>134</v>
      </c>
      <c r="C23" s="352">
        <f t="shared" si="4"/>
        <v>32215</v>
      </c>
      <c r="D23" s="575"/>
      <c r="E23" s="575"/>
      <c r="F23" s="575"/>
      <c r="G23" s="575"/>
      <c r="H23" s="575"/>
      <c r="I23" s="575"/>
      <c r="J23" s="575"/>
      <c r="K23" s="575"/>
      <c r="L23" s="803"/>
      <c r="M23" s="575"/>
      <c r="N23" s="1115">
        <v>12401</v>
      </c>
      <c r="O23" s="575"/>
      <c r="P23" s="1115">
        <v>12424</v>
      </c>
      <c r="Q23" s="575"/>
      <c r="R23" s="1115">
        <v>7390</v>
      </c>
      <c r="S23" s="1280"/>
    </row>
    <row r="24" spans="1:20" ht="18" customHeight="1" x14ac:dyDescent="0.2">
      <c r="A24" s="1807">
        <v>5</v>
      </c>
      <c r="B24" s="1777" t="s">
        <v>724</v>
      </c>
      <c r="C24" s="283">
        <f t="shared" si="4"/>
        <v>43705</v>
      </c>
      <c r="D24" s="577">
        <f t="shared" ref="D24:L24" si="7">SUM(D25:D28)</f>
        <v>6702</v>
      </c>
      <c r="E24" s="577">
        <f t="shared" si="7"/>
        <v>555</v>
      </c>
      <c r="F24" s="577">
        <f t="shared" si="7"/>
        <v>65</v>
      </c>
      <c r="G24" s="577">
        <f t="shared" si="7"/>
        <v>17</v>
      </c>
      <c r="H24" s="577">
        <f t="shared" si="7"/>
        <v>1446</v>
      </c>
      <c r="I24" s="298">
        <f t="shared" si="7"/>
        <v>23456</v>
      </c>
      <c r="J24" s="298">
        <f t="shared" si="7"/>
        <v>3</v>
      </c>
      <c r="K24" s="577">
        <f t="shared" si="7"/>
        <v>1653</v>
      </c>
      <c r="L24" s="591">
        <f t="shared" si="7"/>
        <v>1569</v>
      </c>
      <c r="M24" s="2143">
        <f>SUM(M25:N28)</f>
        <v>4213</v>
      </c>
      <c r="N24" s="2143"/>
      <c r="O24" s="2143">
        <f>SUM(O25:P28)</f>
        <v>3720</v>
      </c>
      <c r="P24" s="2143"/>
      <c r="Q24" s="2143">
        <f>SUM(Q25:R28)</f>
        <v>306</v>
      </c>
      <c r="R24" s="2143"/>
    </row>
    <row r="25" spans="1:20" s="39" customFormat="1" ht="18" customHeight="1" x14ac:dyDescent="0.2">
      <c r="A25" s="1807"/>
      <c r="B25" s="1151" t="s">
        <v>723</v>
      </c>
      <c r="C25" s="352">
        <f t="shared" si="4"/>
        <v>8785</v>
      </c>
      <c r="D25" s="588">
        <v>6702</v>
      </c>
      <c r="E25" s="588">
        <v>555</v>
      </c>
      <c r="F25" s="588">
        <v>65</v>
      </c>
      <c r="G25" s="588">
        <v>17</v>
      </c>
      <c r="H25" s="588">
        <v>1446</v>
      </c>
      <c r="I25" s="576"/>
      <c r="J25" s="575"/>
      <c r="K25" s="575"/>
      <c r="L25" s="803"/>
      <c r="M25" s="575"/>
      <c r="N25" s="575"/>
      <c r="O25" s="575"/>
      <c r="P25" s="575"/>
      <c r="Q25" s="575"/>
      <c r="R25" s="575"/>
      <c r="S25" s="1280"/>
    </row>
    <row r="26" spans="1:20" s="39" customFormat="1" ht="18" customHeight="1" x14ac:dyDescent="0.2">
      <c r="A26" s="1807"/>
      <c r="B26" s="1152" t="s">
        <v>824</v>
      </c>
      <c r="C26" s="352">
        <f t="shared" si="4"/>
        <v>11464</v>
      </c>
      <c r="D26" s="575"/>
      <c r="E26" s="575"/>
      <c r="F26" s="575"/>
      <c r="G26" s="575"/>
      <c r="H26" s="575"/>
      <c r="I26" s="1743"/>
      <c r="J26" s="588">
        <v>3</v>
      </c>
      <c r="K26" s="588">
        <v>1653</v>
      </c>
      <c r="L26" s="588">
        <v>1569</v>
      </c>
      <c r="M26" s="1710">
        <v>4213</v>
      </c>
      <c r="N26" s="575"/>
      <c r="O26" s="588">
        <v>3720</v>
      </c>
      <c r="P26" s="575"/>
      <c r="Q26" s="588">
        <v>306</v>
      </c>
      <c r="R26" s="575"/>
      <c r="S26" s="1280"/>
    </row>
    <row r="27" spans="1:20" s="39" customFormat="1" ht="18" customHeight="1" x14ac:dyDescent="0.2">
      <c r="A27" s="1807"/>
      <c r="B27" s="1151" t="s">
        <v>134</v>
      </c>
      <c r="C27" s="352">
        <f t="shared" si="4"/>
        <v>0</v>
      </c>
      <c r="D27" s="575"/>
      <c r="E27" s="575"/>
      <c r="F27" s="575"/>
      <c r="G27" s="575"/>
      <c r="H27" s="575"/>
      <c r="I27" s="1743"/>
      <c r="J27" s="803"/>
      <c r="K27" s="803"/>
      <c r="L27" s="803"/>
      <c r="M27" s="1705"/>
      <c r="N27" s="575">
        <v>0</v>
      </c>
      <c r="O27" s="575"/>
      <c r="P27" s="575">
        <v>0</v>
      </c>
      <c r="Q27" s="575"/>
      <c r="R27" s="575">
        <v>0</v>
      </c>
      <c r="S27" s="1280"/>
      <c r="T27" s="39" t="s">
        <v>665</v>
      </c>
    </row>
    <row r="28" spans="1:20" s="39" customFormat="1" ht="18" customHeight="1" x14ac:dyDescent="0.2">
      <c r="A28" s="1812"/>
      <c r="B28" s="1311" t="s">
        <v>125</v>
      </c>
      <c r="C28" s="1461">
        <f t="shared" si="4"/>
        <v>23456</v>
      </c>
      <c r="D28" s="579"/>
      <c r="E28" s="579"/>
      <c r="F28" s="579"/>
      <c r="G28" s="579"/>
      <c r="H28" s="579"/>
      <c r="I28" s="1751">
        <v>23456</v>
      </c>
      <c r="J28" s="1744">
        <v>0</v>
      </c>
      <c r="K28" s="1104">
        <v>0</v>
      </c>
      <c r="L28" s="1744">
        <v>0</v>
      </c>
      <c r="M28" s="1706">
        <v>0</v>
      </c>
      <c r="N28" s="579"/>
      <c r="O28" s="1104">
        <v>0</v>
      </c>
      <c r="P28" s="579"/>
      <c r="Q28" s="579">
        <v>0</v>
      </c>
      <c r="R28" s="579"/>
      <c r="S28" s="1280"/>
      <c r="T28" s="39">
        <v>15243</v>
      </c>
    </row>
    <row r="29" spans="1:20" ht="18" customHeight="1" x14ac:dyDescent="0.2">
      <c r="A29" s="1813">
        <v>6</v>
      </c>
      <c r="B29" s="1162" t="s">
        <v>141</v>
      </c>
      <c r="C29" s="1163">
        <f t="shared" si="4"/>
        <v>41266</v>
      </c>
      <c r="D29" s="1164">
        <f t="shared" ref="D29:L29" si="8">SUM(D30:D33)</f>
        <v>4888</v>
      </c>
      <c r="E29" s="1164">
        <f t="shared" si="8"/>
        <v>169</v>
      </c>
      <c r="F29" s="1164">
        <f t="shared" si="8"/>
        <v>146</v>
      </c>
      <c r="G29" s="1164">
        <f t="shared" si="8"/>
        <v>283</v>
      </c>
      <c r="H29" s="1164">
        <f t="shared" si="8"/>
        <v>51</v>
      </c>
      <c r="I29" s="1165">
        <f t="shared" si="8"/>
        <v>16510</v>
      </c>
      <c r="J29" s="1164">
        <f t="shared" si="8"/>
        <v>737</v>
      </c>
      <c r="K29" s="1164">
        <f t="shared" si="8"/>
        <v>1799</v>
      </c>
      <c r="L29" s="1748">
        <f t="shared" si="8"/>
        <v>3769</v>
      </c>
      <c r="M29" s="2139">
        <f>SUM(M30:N33)</f>
        <v>6733</v>
      </c>
      <c r="N29" s="2139"/>
      <c r="O29" s="2139">
        <f>SUM(O30:P33)</f>
        <v>4971</v>
      </c>
      <c r="P29" s="2139"/>
      <c r="Q29" s="2139">
        <f>SUM(Q30:R33)</f>
        <v>1210</v>
      </c>
      <c r="R29" s="2139"/>
    </row>
    <row r="30" spans="1:20" s="39" customFormat="1" ht="18" customHeight="1" x14ac:dyDescent="0.2">
      <c r="A30" s="1807"/>
      <c r="B30" s="1151" t="s">
        <v>723</v>
      </c>
      <c r="C30" s="352">
        <f t="shared" si="4"/>
        <v>5537</v>
      </c>
      <c r="D30" s="588">
        <v>4888</v>
      </c>
      <c r="E30" s="588">
        <v>169</v>
      </c>
      <c r="F30" s="588">
        <v>146</v>
      </c>
      <c r="G30" s="588">
        <f>270+13</f>
        <v>283</v>
      </c>
      <c r="H30" s="588">
        <v>51</v>
      </c>
      <c r="I30" s="576"/>
      <c r="J30" s="575"/>
      <c r="K30" s="575"/>
      <c r="L30" s="803"/>
      <c r="M30" s="575"/>
      <c r="N30" s="575"/>
      <c r="O30" s="575"/>
      <c r="P30" s="575"/>
      <c r="Q30" s="575"/>
      <c r="R30" s="575"/>
      <c r="S30" s="1280"/>
    </row>
    <row r="31" spans="1:20" s="39" customFormat="1" ht="18" customHeight="1" x14ac:dyDescent="0.2">
      <c r="A31" s="1807"/>
      <c r="B31" s="1152" t="s">
        <v>824</v>
      </c>
      <c r="C31" s="352">
        <f t="shared" si="4"/>
        <v>13510</v>
      </c>
      <c r="D31" s="575"/>
      <c r="E31" s="575"/>
      <c r="F31" s="575"/>
      <c r="G31" s="575"/>
      <c r="H31" s="575"/>
      <c r="I31" s="1743"/>
      <c r="J31" s="588">
        <v>725</v>
      </c>
      <c r="K31" s="588">
        <v>1783</v>
      </c>
      <c r="L31" s="588">
        <v>3635</v>
      </c>
      <c r="M31" s="588">
        <v>3327</v>
      </c>
      <c r="N31" s="575"/>
      <c r="O31" s="588">
        <v>3432</v>
      </c>
      <c r="P31" s="575"/>
      <c r="Q31" s="588">
        <v>608</v>
      </c>
      <c r="R31" s="575"/>
      <c r="S31" s="1280"/>
    </row>
    <row r="32" spans="1:20" s="39" customFormat="1" ht="18" customHeight="1" x14ac:dyDescent="0.2">
      <c r="A32" s="1807"/>
      <c r="B32" s="1151" t="s">
        <v>134</v>
      </c>
      <c r="C32" s="352">
        <f t="shared" si="4"/>
        <v>3075</v>
      </c>
      <c r="D32" s="575"/>
      <c r="E32" s="575"/>
      <c r="F32" s="575"/>
      <c r="G32" s="575"/>
      <c r="H32" s="575"/>
      <c r="I32" s="1743"/>
      <c r="J32" s="803"/>
      <c r="K32" s="803"/>
      <c r="L32" s="803"/>
      <c r="M32" s="575"/>
      <c r="N32" s="588">
        <v>1467</v>
      </c>
      <c r="O32" s="575"/>
      <c r="P32" s="588">
        <v>1114</v>
      </c>
      <c r="Q32" s="588"/>
      <c r="R32" s="588">
        <v>494</v>
      </c>
      <c r="S32" s="1280"/>
    </row>
    <row r="33" spans="1:19" s="39" customFormat="1" ht="18" customHeight="1" x14ac:dyDescent="0.2">
      <c r="A33" s="1807"/>
      <c r="B33" s="1152" t="s">
        <v>125</v>
      </c>
      <c r="C33" s="352">
        <f t="shared" si="4"/>
        <v>19144</v>
      </c>
      <c r="D33" s="575"/>
      <c r="E33" s="575"/>
      <c r="F33" s="575"/>
      <c r="G33" s="575"/>
      <c r="H33" s="575"/>
      <c r="I33" s="1115">
        <v>16510</v>
      </c>
      <c r="J33" s="588">
        <v>12</v>
      </c>
      <c r="K33" s="575">
        <v>16</v>
      </c>
      <c r="L33" s="575">
        <v>134</v>
      </c>
      <c r="M33" s="588">
        <v>1939</v>
      </c>
      <c r="N33" s="575"/>
      <c r="O33" s="1115">
        <v>425</v>
      </c>
      <c r="P33" s="575"/>
      <c r="Q33" s="588">
        <v>108</v>
      </c>
      <c r="R33" s="588"/>
      <c r="S33" s="1280"/>
    </row>
    <row r="34" spans="1:19" ht="18" customHeight="1" x14ac:dyDescent="0.2">
      <c r="A34" s="2144">
        <v>7</v>
      </c>
      <c r="B34" s="2145" t="s">
        <v>825</v>
      </c>
      <c r="C34" s="2147">
        <f t="shared" si="4"/>
        <v>48</v>
      </c>
      <c r="D34" s="2142">
        <v>23</v>
      </c>
      <c r="E34" s="2140">
        <v>1</v>
      </c>
      <c r="F34" s="2140">
        <v>0</v>
      </c>
      <c r="G34" s="2140">
        <v>0</v>
      </c>
      <c r="H34" s="2140">
        <v>0</v>
      </c>
      <c r="I34" s="2140">
        <v>0</v>
      </c>
      <c r="J34" s="2140">
        <v>0</v>
      </c>
      <c r="K34" s="2142">
        <v>2</v>
      </c>
      <c r="L34" s="2142">
        <v>13</v>
      </c>
      <c r="M34" s="2141">
        <f>M35+N35</f>
        <v>1</v>
      </c>
      <c r="N34" s="2141"/>
      <c r="O34" s="2141">
        <f>O35+P35</f>
        <v>2</v>
      </c>
      <c r="P34" s="2141"/>
      <c r="Q34" s="2138">
        <f>Q35+R35</f>
        <v>6</v>
      </c>
      <c r="R34" s="2138"/>
    </row>
    <row r="35" spans="1:19" s="285" customFormat="1" ht="18" customHeight="1" x14ac:dyDescent="0.25">
      <c r="A35" s="2144"/>
      <c r="B35" s="2146"/>
      <c r="C35" s="2147"/>
      <c r="D35" s="2142"/>
      <c r="E35" s="2140"/>
      <c r="F35" s="2140"/>
      <c r="G35" s="2140"/>
      <c r="H35" s="2140"/>
      <c r="I35" s="2140"/>
      <c r="J35" s="2140"/>
      <c r="K35" s="2142"/>
      <c r="L35" s="2142"/>
      <c r="M35" s="1147">
        <v>0</v>
      </c>
      <c r="N35" s="1750">
        <v>1</v>
      </c>
      <c r="O35" s="588">
        <v>0</v>
      </c>
      <c r="P35" s="575">
        <v>2</v>
      </c>
      <c r="Q35" s="588">
        <v>0</v>
      </c>
      <c r="R35" s="588">
        <v>6</v>
      </c>
    </row>
    <row r="36" spans="1:19" s="39" customFormat="1" ht="18" customHeight="1" x14ac:dyDescent="0.2">
      <c r="A36" s="1807">
        <v>8</v>
      </c>
      <c r="B36" s="1462" t="s">
        <v>817</v>
      </c>
      <c r="C36" s="1687">
        <f>SUM(D36:R36)</f>
        <v>1822716</v>
      </c>
      <c r="D36" s="1115">
        <v>877345</v>
      </c>
      <c r="E36" s="1115">
        <v>2961</v>
      </c>
      <c r="F36" s="1115">
        <v>30047</v>
      </c>
      <c r="G36" s="1115">
        <v>14986</v>
      </c>
      <c r="H36" s="1115">
        <v>48</v>
      </c>
      <c r="I36" s="576">
        <v>0</v>
      </c>
      <c r="J36" s="1115">
        <v>33237</v>
      </c>
      <c r="K36" s="1692">
        <v>329147</v>
      </c>
      <c r="L36" s="1115">
        <v>220526</v>
      </c>
      <c r="M36" s="1115">
        <v>132297</v>
      </c>
      <c r="N36" s="1115">
        <v>9584</v>
      </c>
      <c r="O36" s="1115">
        <v>113637</v>
      </c>
      <c r="P36" s="1115">
        <v>6972</v>
      </c>
      <c r="Q36" s="1115">
        <v>45230</v>
      </c>
      <c r="R36" s="1115">
        <v>6699</v>
      </c>
    </row>
    <row r="37" spans="1:19" s="39" customFormat="1" ht="18" customHeight="1" x14ac:dyDescent="0.2">
      <c r="A37" s="1807">
        <v>9</v>
      </c>
      <c r="B37" s="1153" t="s">
        <v>127</v>
      </c>
      <c r="C37" s="1463">
        <f t="shared" ref="C37:C47" si="9">SUM(D37:R37)</f>
        <v>179706</v>
      </c>
      <c r="D37" s="1690">
        <v>50283</v>
      </c>
      <c r="E37" s="1115">
        <v>1090</v>
      </c>
      <c r="F37" s="1115">
        <v>2819</v>
      </c>
      <c r="G37" s="1115">
        <v>0</v>
      </c>
      <c r="H37" s="576"/>
      <c r="I37" s="576"/>
      <c r="J37" s="1115">
        <v>3421</v>
      </c>
      <c r="K37" s="1692">
        <v>35992</v>
      </c>
      <c r="L37" s="1115">
        <v>22976</v>
      </c>
      <c r="M37" s="1115">
        <v>35772</v>
      </c>
      <c r="N37" s="1115">
        <v>2051</v>
      </c>
      <c r="O37" s="1115">
        <v>13906</v>
      </c>
      <c r="P37" s="1115">
        <v>3182</v>
      </c>
      <c r="Q37" s="1115">
        <v>8153</v>
      </c>
      <c r="R37" s="1115">
        <v>61</v>
      </c>
      <c r="S37" s="1280"/>
    </row>
    <row r="38" spans="1:19" s="39" customFormat="1" ht="18" customHeight="1" x14ac:dyDescent="0.2">
      <c r="A38" s="1807">
        <v>10</v>
      </c>
      <c r="B38" s="1151" t="s">
        <v>128</v>
      </c>
      <c r="C38" s="1463">
        <f t="shared" si="9"/>
        <v>149918</v>
      </c>
      <c r="D38" s="1690">
        <v>57198</v>
      </c>
      <c r="E38" s="1115">
        <v>516</v>
      </c>
      <c r="F38" s="1115">
        <v>1735</v>
      </c>
      <c r="G38" s="1115">
        <v>1004</v>
      </c>
      <c r="H38" s="576"/>
      <c r="I38" s="576"/>
      <c r="J38" s="1115">
        <v>2781</v>
      </c>
      <c r="K38" s="1692">
        <v>27500</v>
      </c>
      <c r="L38" s="1115">
        <v>23524</v>
      </c>
      <c r="M38" s="1115">
        <v>14285</v>
      </c>
      <c r="N38" s="1115">
        <v>2857</v>
      </c>
      <c r="O38" s="1115">
        <v>9518</v>
      </c>
      <c r="P38" s="1115">
        <v>3683</v>
      </c>
      <c r="Q38" s="1115">
        <v>3744</v>
      </c>
      <c r="R38" s="1115">
        <v>1573</v>
      </c>
      <c r="S38" s="1339"/>
    </row>
    <row r="39" spans="1:19" s="39" customFormat="1" ht="18" customHeight="1" x14ac:dyDescent="0.2">
      <c r="A39" s="1807">
        <v>11</v>
      </c>
      <c r="B39" s="1151" t="s">
        <v>129</v>
      </c>
      <c r="C39" s="1463">
        <f t="shared" si="9"/>
        <v>40037</v>
      </c>
      <c r="D39" s="1690">
        <v>16782</v>
      </c>
      <c r="E39" s="1115">
        <v>298</v>
      </c>
      <c r="F39" s="1115">
        <v>470</v>
      </c>
      <c r="G39" s="1115">
        <v>569</v>
      </c>
      <c r="H39" s="576"/>
      <c r="I39" s="576"/>
      <c r="J39" s="1115">
        <v>67</v>
      </c>
      <c r="K39" s="1692">
        <v>11976</v>
      </c>
      <c r="L39" s="1115">
        <v>1836</v>
      </c>
      <c r="M39" s="1115">
        <v>4799</v>
      </c>
      <c r="N39" s="1115">
        <v>6</v>
      </c>
      <c r="O39" s="1115">
        <v>2976</v>
      </c>
      <c r="P39" s="576">
        <v>0</v>
      </c>
      <c r="Q39" s="1115">
        <v>258</v>
      </c>
      <c r="R39" s="576">
        <v>0</v>
      </c>
      <c r="S39" s="1339"/>
    </row>
    <row r="40" spans="1:19" s="39" customFormat="1" ht="18" customHeight="1" x14ac:dyDescent="0.2">
      <c r="A40" s="1807">
        <v>12</v>
      </c>
      <c r="B40" s="1151" t="s">
        <v>130</v>
      </c>
      <c r="C40" s="1463">
        <f t="shared" si="9"/>
        <v>54083</v>
      </c>
      <c r="D40" s="1115">
        <f>11958+9676</f>
        <v>21634</v>
      </c>
      <c r="E40" s="576">
        <v>0</v>
      </c>
      <c r="F40" s="576">
        <v>0</v>
      </c>
      <c r="G40" s="1115">
        <v>199</v>
      </c>
      <c r="H40" s="576"/>
      <c r="I40" s="576"/>
      <c r="J40" s="1115">
        <v>1741</v>
      </c>
      <c r="K40" s="1692">
        <v>9440</v>
      </c>
      <c r="L40" s="1115">
        <v>3717</v>
      </c>
      <c r="M40" s="1115">
        <v>7141</v>
      </c>
      <c r="N40" s="1115">
        <v>239</v>
      </c>
      <c r="O40" s="1115">
        <v>6840</v>
      </c>
      <c r="P40" s="1115">
        <v>1998</v>
      </c>
      <c r="Q40" s="1115">
        <v>1134</v>
      </c>
      <c r="R40" s="576">
        <v>0</v>
      </c>
      <c r="S40" s="1280"/>
    </row>
    <row r="41" spans="1:19" s="39" customFormat="1" ht="18" customHeight="1" x14ac:dyDescent="0.2">
      <c r="A41" s="1807">
        <v>13</v>
      </c>
      <c r="B41" s="1151" t="s">
        <v>301</v>
      </c>
      <c r="C41" s="1463">
        <f t="shared" si="9"/>
        <v>346</v>
      </c>
      <c r="D41" s="1115">
        <v>346</v>
      </c>
      <c r="E41" s="576">
        <v>0</v>
      </c>
      <c r="F41" s="576">
        <v>0</v>
      </c>
      <c r="G41" s="576">
        <v>0</v>
      </c>
      <c r="H41" s="576"/>
      <c r="I41" s="576"/>
      <c r="J41" s="576">
        <v>0</v>
      </c>
      <c r="K41" s="576">
        <v>0</v>
      </c>
      <c r="L41" s="1115">
        <v>0</v>
      </c>
      <c r="M41" s="1115">
        <v>0</v>
      </c>
      <c r="N41" s="1115">
        <v>0</v>
      </c>
      <c r="O41" s="576">
        <v>0</v>
      </c>
      <c r="P41" s="576">
        <v>0</v>
      </c>
      <c r="Q41" s="1115">
        <v>0</v>
      </c>
      <c r="R41" s="576">
        <v>0</v>
      </c>
      <c r="S41" s="1280"/>
    </row>
    <row r="42" spans="1:19" s="39" customFormat="1" ht="18" customHeight="1" x14ac:dyDescent="0.2">
      <c r="A42" s="1807">
        <v>14</v>
      </c>
      <c r="B42" s="1153" t="s">
        <v>131</v>
      </c>
      <c r="C42" s="1463">
        <f>SUM(D42:R42)</f>
        <v>18387</v>
      </c>
      <c r="D42" s="1115">
        <f>D43+D44</f>
        <v>13224</v>
      </c>
      <c r="E42" s="576">
        <v>0</v>
      </c>
      <c r="F42" s="576">
        <v>0</v>
      </c>
      <c r="G42" s="576">
        <v>0</v>
      </c>
      <c r="H42" s="576"/>
      <c r="I42" s="576"/>
      <c r="J42" s="576"/>
      <c r="K42" s="1115">
        <v>2768</v>
      </c>
      <c r="L42" s="1115">
        <v>2395</v>
      </c>
      <c r="M42" s="1115">
        <v>0</v>
      </c>
      <c r="N42" s="1115">
        <v>0</v>
      </c>
      <c r="O42" s="576">
        <v>0</v>
      </c>
      <c r="P42" s="576">
        <v>0</v>
      </c>
      <c r="Q42" s="1115">
        <v>0</v>
      </c>
      <c r="R42" s="576">
        <v>0</v>
      </c>
      <c r="S42" s="1280"/>
    </row>
    <row r="43" spans="1:19" s="39" customFormat="1" ht="18" customHeight="1" x14ac:dyDescent="0.2">
      <c r="A43" s="1807"/>
      <c r="B43" s="1651" t="s">
        <v>739</v>
      </c>
      <c r="C43" s="1652">
        <f t="shared" si="9"/>
        <v>12966</v>
      </c>
      <c r="D43" s="1691">
        <v>12966</v>
      </c>
      <c r="E43" s="576"/>
      <c r="F43" s="576"/>
      <c r="G43" s="576"/>
      <c r="H43" s="576"/>
      <c r="I43" s="576"/>
      <c r="J43" s="576"/>
      <c r="K43" s="576"/>
      <c r="L43" s="1743"/>
      <c r="M43" s="1115"/>
      <c r="N43" s="1115"/>
      <c r="O43" s="576"/>
      <c r="P43" s="576"/>
      <c r="Q43" s="1115"/>
      <c r="R43" s="576"/>
      <c r="S43" s="1280"/>
    </row>
    <row r="44" spans="1:19" s="39" customFormat="1" ht="18" customHeight="1" x14ac:dyDescent="0.2">
      <c r="A44" s="1807"/>
      <c r="B44" s="1651" t="s">
        <v>740</v>
      </c>
      <c r="C44" s="1652">
        <f t="shared" si="9"/>
        <v>258</v>
      </c>
      <c r="D44" s="1691">
        <v>258</v>
      </c>
      <c r="E44" s="576"/>
      <c r="F44" s="576"/>
      <c r="G44" s="576"/>
      <c r="H44" s="576"/>
      <c r="I44" s="576"/>
      <c r="J44" s="576"/>
      <c r="K44" s="576"/>
      <c r="L44" s="1743"/>
      <c r="M44" s="1115"/>
      <c r="N44" s="1115"/>
      <c r="O44" s="576"/>
      <c r="P44" s="576"/>
      <c r="Q44" s="1115"/>
      <c r="R44" s="576"/>
      <c r="S44" s="1280"/>
    </row>
    <row r="45" spans="1:19" s="39" customFormat="1" ht="18" customHeight="1" x14ac:dyDescent="0.2">
      <c r="A45" s="1807">
        <v>15</v>
      </c>
      <c r="B45" s="1153" t="s">
        <v>722</v>
      </c>
      <c r="C45" s="352">
        <f t="shared" si="9"/>
        <v>3382</v>
      </c>
      <c r="D45" s="588">
        <v>3382</v>
      </c>
      <c r="E45" s="575"/>
      <c r="F45" s="575"/>
      <c r="G45" s="575"/>
      <c r="H45" s="575"/>
      <c r="I45" s="575"/>
      <c r="J45" s="575"/>
      <c r="K45" s="297"/>
      <c r="L45" s="803"/>
      <c r="M45" s="588"/>
      <c r="N45" s="588"/>
      <c r="O45" s="575"/>
      <c r="P45" s="575"/>
      <c r="Q45" s="588"/>
      <c r="R45" s="575"/>
      <c r="S45" s="1280"/>
    </row>
    <row r="46" spans="1:19" s="39" customFormat="1" ht="18" customHeight="1" x14ac:dyDescent="0.25">
      <c r="A46" s="1807">
        <v>16</v>
      </c>
      <c r="B46" s="1151" t="s">
        <v>132</v>
      </c>
      <c r="C46" s="1463">
        <f t="shared" si="9"/>
        <v>12504</v>
      </c>
      <c r="D46" s="588">
        <v>6530</v>
      </c>
      <c r="E46" s="575">
        <v>0</v>
      </c>
      <c r="F46" s="575">
        <v>0</v>
      </c>
      <c r="G46" s="575">
        <v>0</v>
      </c>
      <c r="H46" s="575"/>
      <c r="I46" s="575"/>
      <c r="J46" s="588">
        <v>307</v>
      </c>
      <c r="K46" s="1693">
        <v>2500</v>
      </c>
      <c r="L46" s="588">
        <v>1640</v>
      </c>
      <c r="M46" s="588">
        <v>252</v>
      </c>
      <c r="N46" s="588">
        <v>8</v>
      </c>
      <c r="O46" s="588">
        <v>977</v>
      </c>
      <c r="P46" s="588">
        <v>84</v>
      </c>
      <c r="Q46" s="588">
        <v>164</v>
      </c>
      <c r="R46" s="588">
        <v>42</v>
      </c>
      <c r="S46" s="1280"/>
    </row>
    <row r="47" spans="1:19" s="39" customFormat="1" ht="18" customHeight="1" x14ac:dyDescent="0.25">
      <c r="A47" s="1807">
        <v>17</v>
      </c>
      <c r="B47" s="1153" t="s">
        <v>969</v>
      </c>
      <c r="C47" s="1463">
        <f t="shared" si="9"/>
        <v>318318</v>
      </c>
      <c r="D47" s="588">
        <v>209830</v>
      </c>
      <c r="E47" s="588">
        <v>232</v>
      </c>
      <c r="F47" s="588">
        <v>55</v>
      </c>
      <c r="G47" s="588">
        <v>13</v>
      </c>
      <c r="H47" s="575"/>
      <c r="I47" s="575">
        <v>0</v>
      </c>
      <c r="J47" s="588">
        <v>1386</v>
      </c>
      <c r="K47" s="1694">
        <v>35246</v>
      </c>
      <c r="L47" s="588">
        <v>37301</v>
      </c>
      <c r="M47" s="588">
        <v>1797</v>
      </c>
      <c r="N47" s="588">
        <v>3086</v>
      </c>
      <c r="O47" s="588">
        <v>11109</v>
      </c>
      <c r="P47" s="588">
        <v>713</v>
      </c>
      <c r="Q47" s="1115">
        <v>17360</v>
      </c>
      <c r="R47" s="588">
        <v>190</v>
      </c>
      <c r="S47" s="1280"/>
    </row>
    <row r="48" spans="1:19" s="287" customFormat="1" ht="18" customHeight="1" x14ac:dyDescent="0.2">
      <c r="A48" s="1807">
        <v>18</v>
      </c>
      <c r="B48" s="1695" t="s">
        <v>847</v>
      </c>
      <c r="C48" s="732"/>
      <c r="D48" s="581">
        <f>D49</f>
        <v>103.23320232079357</v>
      </c>
      <c r="E48" s="581">
        <f>E49</f>
        <v>54.384615384615387</v>
      </c>
      <c r="F48" s="581">
        <f>F49</f>
        <v>110.32105149752209</v>
      </c>
      <c r="G48" s="581">
        <f>G49</f>
        <v>46.033333333333331</v>
      </c>
      <c r="H48" s="581">
        <f>H49</f>
        <v>94.2</v>
      </c>
      <c r="I48" s="581">
        <f>I50</f>
        <v>0</v>
      </c>
      <c r="J48" s="581">
        <f>J50</f>
        <v>92.069597069597066</v>
      </c>
      <c r="K48" s="581">
        <f>K50</f>
        <v>112.94240196078431</v>
      </c>
      <c r="L48" s="1749">
        <f>L50</f>
        <v>103.69963369963369</v>
      </c>
      <c r="M48" s="2149">
        <f>(M20*100)/((M7+N8)*273)</f>
        <v>74.557047890381227</v>
      </c>
      <c r="N48" s="2149"/>
      <c r="O48" s="2149">
        <f>(O20*100)/((O7+P8)*273)</f>
        <v>69.518576661433798</v>
      </c>
      <c r="P48" s="2149"/>
      <c r="Q48" s="2149">
        <f>(Q20*100)/((Q7+R8)*273)</f>
        <v>94.199134199134193</v>
      </c>
      <c r="R48" s="2149"/>
    </row>
    <row r="49" spans="1:21" ht="18" customHeight="1" x14ac:dyDescent="0.2">
      <c r="A49" s="1807"/>
      <c r="B49" s="1151" t="s">
        <v>721</v>
      </c>
      <c r="C49" s="807">
        <f>(C21*100)/(C6*273)</f>
        <v>93.558974358974353</v>
      </c>
      <c r="D49" s="959">
        <f>(D21*100)/(D6*274)</f>
        <v>103.23320232079357</v>
      </c>
      <c r="E49" s="959">
        <f t="shared" ref="E49:F49" si="10">(E21*100)/(E6*273)</f>
        <v>54.384615384615387</v>
      </c>
      <c r="F49" s="959">
        <f t="shared" si="10"/>
        <v>110.32105149752209</v>
      </c>
      <c r="G49" s="959">
        <f>(G21*100)/(G6*270)</f>
        <v>46.033333333333331</v>
      </c>
      <c r="H49" s="959">
        <v>94.2</v>
      </c>
      <c r="I49" s="575"/>
      <c r="J49" s="583"/>
      <c r="K49" s="583"/>
      <c r="L49" s="1578"/>
      <c r="M49" s="583"/>
      <c r="N49" s="583"/>
      <c r="O49" s="575"/>
      <c r="P49" s="583"/>
      <c r="Q49" s="583"/>
      <c r="R49" s="575"/>
      <c r="U49" s="1688"/>
    </row>
    <row r="50" spans="1:21" ht="18" customHeight="1" x14ac:dyDescent="0.2">
      <c r="A50" s="1807"/>
      <c r="B50" s="1152" t="s">
        <v>824</v>
      </c>
      <c r="C50" s="807">
        <f t="shared" ref="C50:C51" si="11">(C22*100)/(C7*273)</f>
        <v>95.320246096945127</v>
      </c>
      <c r="D50" s="959"/>
      <c r="E50" s="583"/>
      <c r="F50" s="583"/>
      <c r="G50" s="584"/>
      <c r="H50" s="583"/>
      <c r="I50" s="1279"/>
      <c r="J50" s="959">
        <f>(J22*100)/(J7*273)</f>
        <v>92.069597069597066</v>
      </c>
      <c r="K50" s="959">
        <f>(K22*100)/(K7*272)</f>
        <v>112.94240196078431</v>
      </c>
      <c r="L50" s="959">
        <f t="shared" ref="L50" si="12">(L22*100)/(L7*273)</f>
        <v>103.69963369963369</v>
      </c>
      <c r="M50" s="959">
        <f>(M22*100)/(M7*273)</f>
        <v>77.939560439560438</v>
      </c>
      <c r="N50" s="959"/>
      <c r="O50" s="959">
        <f>(O22*100)/(O7*273)</f>
        <v>74.571428571428569</v>
      </c>
      <c r="P50" s="959"/>
      <c r="Q50" s="959">
        <f>(Q22*100)/(Q7*273)</f>
        <v>109.3563579277865</v>
      </c>
      <c r="R50" s="1279"/>
    </row>
    <row r="51" spans="1:21" ht="18" customHeight="1" x14ac:dyDescent="0.2">
      <c r="A51" s="1807"/>
      <c r="B51" s="1151" t="s">
        <v>134</v>
      </c>
      <c r="C51" s="807">
        <f t="shared" si="11"/>
        <v>62.107191054559479</v>
      </c>
      <c r="D51" s="959"/>
      <c r="E51" s="583"/>
      <c r="F51" s="583"/>
      <c r="G51" s="583"/>
      <c r="H51" s="583"/>
      <c r="I51" s="575"/>
      <c r="J51" s="959"/>
      <c r="K51" s="583"/>
      <c r="L51" s="1578"/>
      <c r="M51" s="583"/>
      <c r="N51" s="959">
        <f>(N23*100)/(N8*272)</f>
        <v>65.131302521008408</v>
      </c>
      <c r="O51" s="959"/>
      <c r="P51" s="959">
        <f>(P23*100)/(P8*272)</f>
        <v>57.095588235294116</v>
      </c>
      <c r="Q51" s="959"/>
      <c r="R51" s="959">
        <f>(R23*100)/(R8*272)</f>
        <v>67.922794117647058</v>
      </c>
    </row>
    <row r="52" spans="1:21" s="1575" customFormat="1" ht="18" customHeight="1" x14ac:dyDescent="0.2">
      <c r="A52" s="1810">
        <v>19</v>
      </c>
      <c r="B52" s="1573" t="s">
        <v>145</v>
      </c>
      <c r="C52" s="1574"/>
      <c r="D52" s="581">
        <f>D53</f>
        <v>5.9703956269957246</v>
      </c>
      <c r="E52" s="581">
        <f>E53</f>
        <v>16.068181818181817</v>
      </c>
      <c r="F52" s="581">
        <f>F53</f>
        <v>13.368146214099216</v>
      </c>
      <c r="G52" s="581">
        <f>G53</f>
        <v>10.779705117085863</v>
      </c>
      <c r="H52" s="581">
        <f>H53</f>
        <v>19</v>
      </c>
      <c r="I52" s="581">
        <f>I54</f>
        <v>0</v>
      </c>
      <c r="J52" s="581">
        <f>J53+J54+J55</f>
        <v>5.1278476708602518</v>
      </c>
      <c r="K52" s="581">
        <f>K54</f>
        <v>5.928658732711483</v>
      </c>
      <c r="L52" s="1749">
        <f>L54</f>
        <v>3.9963297571993226</v>
      </c>
      <c r="M52" s="2149">
        <f>M20/M15</f>
        <v>6.4245966799158287</v>
      </c>
      <c r="N52" s="2149"/>
      <c r="O52" s="2149">
        <f>O20/O15</f>
        <v>5.2970494417862835</v>
      </c>
      <c r="P52" s="2149"/>
      <c r="Q52" s="2149">
        <f>Q20/Q15</f>
        <v>5.6093595082292289</v>
      </c>
      <c r="R52" s="2149"/>
    </row>
    <row r="53" spans="1:21" s="1254" customFormat="1" ht="18" customHeight="1" x14ac:dyDescent="0.2">
      <c r="A53" s="1810"/>
      <c r="B53" s="1576" t="s">
        <v>721</v>
      </c>
      <c r="C53" s="807">
        <f>C21/C16</f>
        <v>7.3370102263587267</v>
      </c>
      <c r="D53" s="1577">
        <f t="shared" ref="D53:G53" si="13">D21/D16</f>
        <v>5.9703956269957246</v>
      </c>
      <c r="E53" s="1577">
        <f>E21/E16</f>
        <v>16.068181818181817</v>
      </c>
      <c r="F53" s="1577">
        <f t="shared" si="13"/>
        <v>13.368146214099216</v>
      </c>
      <c r="G53" s="1577">
        <f t="shared" si="13"/>
        <v>10.779705117085863</v>
      </c>
      <c r="H53" s="1776">
        <v>19</v>
      </c>
      <c r="I53" s="588"/>
      <c r="J53" s="583"/>
      <c r="K53" s="1578"/>
      <c r="L53" s="1578"/>
      <c r="M53" s="1578"/>
      <c r="N53" s="1577"/>
      <c r="O53" s="588"/>
      <c r="P53" s="1577"/>
      <c r="Q53" s="1578"/>
      <c r="R53" s="1579"/>
      <c r="S53" s="1223"/>
    </row>
    <row r="54" spans="1:21" s="1254" customFormat="1" ht="18" customHeight="1" x14ac:dyDescent="0.2">
      <c r="A54" s="1810"/>
      <c r="B54" s="1580" t="s">
        <v>824</v>
      </c>
      <c r="C54" s="807">
        <f>C22/C17</f>
        <v>5.3399011834083758</v>
      </c>
      <c r="D54" s="1578"/>
      <c r="E54" s="1578"/>
      <c r="F54" s="1578"/>
      <c r="G54" s="1578"/>
      <c r="H54" s="1578"/>
      <c r="I54" s="1577"/>
      <c r="J54" s="585">
        <f>J22/J17</f>
        <v>5.1278476708602518</v>
      </c>
      <c r="K54" s="1577">
        <f>K22/K17</f>
        <v>5.928658732711483</v>
      </c>
      <c r="L54" s="1577">
        <f>L22/L17</f>
        <v>3.9963297571993226</v>
      </c>
      <c r="M54" s="1577">
        <f>M22/M17</f>
        <v>6.493972226461163</v>
      </c>
      <c r="N54" s="1577"/>
      <c r="O54" s="1577">
        <f>O22/O17</f>
        <v>5.5501635768811344</v>
      </c>
      <c r="P54" s="1577"/>
      <c r="Q54" s="1577">
        <f>Q22/Q17</f>
        <v>5.723911257189811</v>
      </c>
      <c r="R54" s="1579"/>
      <c r="S54" s="1223"/>
    </row>
    <row r="55" spans="1:21" s="1254" customFormat="1" ht="18" customHeight="1" x14ac:dyDescent="0.2">
      <c r="A55" s="1814"/>
      <c r="B55" s="1581" t="s">
        <v>134</v>
      </c>
      <c r="C55" s="809">
        <f>C23/C18</f>
        <v>5.3116240725474029</v>
      </c>
      <c r="D55" s="1582"/>
      <c r="E55" s="1582"/>
      <c r="F55" s="1582"/>
      <c r="G55" s="1582"/>
      <c r="H55" s="1582"/>
      <c r="I55" s="1104"/>
      <c r="J55" s="586"/>
      <c r="K55" s="1582"/>
      <c r="L55" s="1745"/>
      <c r="M55" s="1582"/>
      <c r="N55" s="1583">
        <f>N23/N18</f>
        <v>6.2568113017154392</v>
      </c>
      <c r="O55" s="1104"/>
      <c r="P55" s="1583">
        <f>P23/P18</f>
        <v>4.6168710516536606</v>
      </c>
      <c r="Q55" s="1582"/>
      <c r="R55" s="1583">
        <f>R23/R18</f>
        <v>5.3089080459770113</v>
      </c>
      <c r="S55" s="1223"/>
    </row>
    <row r="56" spans="1:21" ht="21.95" customHeight="1" x14ac:dyDescent="0.2">
      <c r="B56" s="23"/>
      <c r="N56" s="1281"/>
    </row>
    <row r="57" spans="1:21" s="1774" customFormat="1" ht="15.75" x14ac:dyDescent="0.25">
      <c r="A57" s="1808"/>
      <c r="B57" s="1773"/>
      <c r="D57" s="2024"/>
      <c r="E57" s="2020"/>
      <c r="F57" s="1285"/>
      <c r="G57" s="2023"/>
      <c r="H57" s="2023"/>
      <c r="I57" s="2023"/>
      <c r="J57" s="2021"/>
      <c r="K57" s="2021"/>
      <c r="L57" s="2025"/>
      <c r="M57" s="2021"/>
      <c r="N57" s="2022"/>
      <c r="O57" s="2021"/>
      <c r="P57" s="2021"/>
      <c r="Q57" s="2021"/>
      <c r="R57" s="2021"/>
      <c r="S57" s="1775"/>
    </row>
    <row r="58" spans="1:21" x14ac:dyDescent="0.2">
      <c r="D58" s="1283"/>
    </row>
    <row r="59" spans="1:21" x14ac:dyDescent="0.2">
      <c r="D59" s="1284"/>
      <c r="L59" s="1746"/>
    </row>
    <row r="60" spans="1:21" x14ac:dyDescent="0.2">
      <c r="D60" s="1284"/>
      <c r="E60" s="55"/>
      <c r="F60" s="55"/>
    </row>
    <row r="61" spans="1:21" x14ac:dyDescent="0.2">
      <c r="E61" s="55"/>
      <c r="F61" s="55"/>
    </row>
    <row r="62" spans="1:21" x14ac:dyDescent="0.2">
      <c r="E62" s="55"/>
      <c r="F62" s="55"/>
    </row>
    <row r="63" spans="1:21" x14ac:dyDescent="0.2">
      <c r="E63" s="55"/>
      <c r="F63" s="55"/>
    </row>
    <row r="65" spans="2:17" ht="15.75" x14ac:dyDescent="0.25">
      <c r="B65" s="275"/>
      <c r="C65" s="276"/>
    </row>
    <row r="66" spans="2:17" ht="15.75" x14ac:dyDescent="0.25">
      <c r="C66" s="277"/>
    </row>
    <row r="67" spans="2:17" x14ac:dyDescent="0.2">
      <c r="C67" s="2078"/>
      <c r="D67" s="2078"/>
    </row>
    <row r="68" spans="2:17" ht="15.75" x14ac:dyDescent="0.25">
      <c r="B68" s="275"/>
      <c r="C68" s="276"/>
      <c r="P68" s="1433"/>
      <c r="Q68" s="1433"/>
    </row>
    <row r="69" spans="2:17" ht="15.75" x14ac:dyDescent="0.25">
      <c r="C69" s="278"/>
    </row>
  </sheetData>
  <mergeCells count="56">
    <mergeCell ref="Q10:R10"/>
    <mergeCell ref="M24:N24"/>
    <mergeCell ref="Q52:R52"/>
    <mergeCell ref="O52:P52"/>
    <mergeCell ref="M52:N52"/>
    <mergeCell ref="Q48:R48"/>
    <mergeCell ref="O48:P48"/>
    <mergeCell ref="M48:N48"/>
    <mergeCell ref="M34:N34"/>
    <mergeCell ref="O24:P24"/>
    <mergeCell ref="Q24:R24"/>
    <mergeCell ref="Q29:R29"/>
    <mergeCell ref="Q15:R15"/>
    <mergeCell ref="Q20:R20"/>
    <mergeCell ref="M10:N10"/>
    <mergeCell ref="O10:P10"/>
    <mergeCell ref="O15:P15"/>
    <mergeCell ref="M15:N15"/>
    <mergeCell ref="O20:P20"/>
    <mergeCell ref="M20:N20"/>
    <mergeCell ref="A34:A35"/>
    <mergeCell ref="G34:G35"/>
    <mergeCell ref="B34:B35"/>
    <mergeCell ref="C34:C35"/>
    <mergeCell ref="E34:E35"/>
    <mergeCell ref="D34:D35"/>
    <mergeCell ref="F34:F35"/>
    <mergeCell ref="Q34:R34"/>
    <mergeCell ref="M29:N29"/>
    <mergeCell ref="J34:J35"/>
    <mergeCell ref="I34:I35"/>
    <mergeCell ref="H34:H35"/>
    <mergeCell ref="O29:P29"/>
    <mergeCell ref="O34:P34"/>
    <mergeCell ref="L34:L35"/>
    <mergeCell ref="K34:K35"/>
    <mergeCell ref="A2:R2"/>
    <mergeCell ref="M5:N5"/>
    <mergeCell ref="B3:B4"/>
    <mergeCell ref="A3:A4"/>
    <mergeCell ref="O3:P3"/>
    <mergeCell ref="I3:I4"/>
    <mergeCell ref="M3:N3"/>
    <mergeCell ref="L3:L4"/>
    <mergeCell ref="Q5:R5"/>
    <mergeCell ref="O5:P5"/>
    <mergeCell ref="G3:G4"/>
    <mergeCell ref="H3:H4"/>
    <mergeCell ref="Q3:R3"/>
    <mergeCell ref="K3:K4"/>
    <mergeCell ref="J3:J4"/>
    <mergeCell ref="C67:D67"/>
    <mergeCell ref="D3:D4"/>
    <mergeCell ref="E3:E4"/>
    <mergeCell ref="F3:F4"/>
    <mergeCell ref="C3:C4"/>
  </mergeCells>
  <pageMargins left="0.2" right="0.2" top="0.35" bottom="0.5" header="0.2" footer="0.2"/>
  <pageSetup paperSize="9" orientation="landscape" r:id="rId1"/>
  <headerFoot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28"/>
  <sheetViews>
    <sheetView zoomScale="80" zoomScaleNormal="80" workbookViewId="0">
      <selection activeCell="C3" sqref="C3:C6"/>
    </sheetView>
  </sheetViews>
  <sheetFormatPr defaultRowHeight="15" x14ac:dyDescent="0.2"/>
  <cols>
    <col min="1" max="1" width="5" customWidth="1"/>
    <col min="2" max="2" width="25" style="39" customWidth="1"/>
    <col min="3" max="3" width="13.625" style="39" customWidth="1"/>
    <col min="4" max="4" width="13.25" style="39" customWidth="1"/>
    <col min="5" max="5" width="13.5" style="39" customWidth="1"/>
    <col min="6" max="6" width="9.75" style="39" customWidth="1"/>
    <col min="7" max="7" width="15.25" style="859" customWidth="1"/>
    <col min="8" max="8" width="10.75" style="39" customWidth="1"/>
    <col min="9" max="9" width="11" style="39" customWidth="1"/>
    <col min="10" max="10" width="11.5" style="859" customWidth="1"/>
    <col min="11" max="12" width="9" style="39"/>
  </cols>
  <sheetData>
    <row r="1" spans="1:12" ht="39.75" customHeight="1" x14ac:dyDescent="0.2">
      <c r="A1" s="2077" t="s">
        <v>854</v>
      </c>
      <c r="B1" s="2077"/>
      <c r="C1" s="2077"/>
      <c r="D1" s="2077"/>
      <c r="E1" s="2077"/>
      <c r="F1" s="2077"/>
      <c r="G1" s="2077"/>
      <c r="H1" s="2077"/>
      <c r="I1" s="2077"/>
      <c r="J1" s="2077"/>
    </row>
    <row r="2" spans="1:12" ht="13.5" customHeight="1" x14ac:dyDescent="0.35">
      <c r="B2" s="1285"/>
      <c r="C2" s="2152"/>
      <c r="D2" s="2152"/>
      <c r="E2" s="2152"/>
      <c r="F2" s="2152"/>
      <c r="G2" s="2152"/>
      <c r="H2" s="2152"/>
      <c r="I2" s="2152"/>
      <c r="J2" s="2152"/>
    </row>
    <row r="3" spans="1:12" ht="26.25" customHeight="1" x14ac:dyDescent="0.2">
      <c r="A3" s="2166" t="s">
        <v>14</v>
      </c>
      <c r="B3" s="2169" t="s">
        <v>229</v>
      </c>
      <c r="C3" s="2169" t="s">
        <v>240</v>
      </c>
      <c r="D3" s="2153" t="s">
        <v>241</v>
      </c>
      <c r="E3" s="2154"/>
      <c r="F3" s="2154"/>
      <c r="G3" s="2155"/>
      <c r="H3" s="2156" t="s">
        <v>246</v>
      </c>
      <c r="I3" s="2157"/>
      <c r="J3" s="2158"/>
    </row>
    <row r="4" spans="1:12" ht="45.75" customHeight="1" x14ac:dyDescent="0.2">
      <c r="A4" s="2167"/>
      <c r="B4" s="2170"/>
      <c r="C4" s="2170"/>
      <c r="D4" s="2162" t="s">
        <v>242</v>
      </c>
      <c r="E4" s="2163"/>
      <c r="F4" s="2164" t="s">
        <v>245</v>
      </c>
      <c r="G4" s="2150" t="s">
        <v>102</v>
      </c>
      <c r="H4" s="2159"/>
      <c r="I4" s="2160"/>
      <c r="J4" s="2161"/>
    </row>
    <row r="5" spans="1:12" ht="51.75" customHeight="1" x14ac:dyDescent="0.2">
      <c r="A5" s="2167"/>
      <c r="B5" s="2170"/>
      <c r="C5" s="2170"/>
      <c r="D5" s="307" t="s">
        <v>243</v>
      </c>
      <c r="E5" s="308" t="s">
        <v>244</v>
      </c>
      <c r="F5" s="2165"/>
      <c r="G5" s="2151"/>
      <c r="H5" s="307" t="s">
        <v>243</v>
      </c>
      <c r="I5" s="308" t="s">
        <v>244</v>
      </c>
      <c r="J5" s="860" t="s">
        <v>102</v>
      </c>
    </row>
    <row r="6" spans="1:12" ht="24" customHeight="1" x14ac:dyDescent="0.2">
      <c r="A6" s="2168"/>
      <c r="B6" s="2171"/>
      <c r="C6" s="2171"/>
      <c r="D6" s="308" t="s">
        <v>247</v>
      </c>
      <c r="E6" s="308" t="s">
        <v>247</v>
      </c>
      <c r="F6" s="308" t="s">
        <v>247</v>
      </c>
      <c r="G6" s="856" t="s">
        <v>247</v>
      </c>
      <c r="H6" s="308" t="s">
        <v>247</v>
      </c>
      <c r="I6" s="308" t="s">
        <v>247</v>
      </c>
      <c r="J6" s="856" t="s">
        <v>247</v>
      </c>
    </row>
    <row r="7" spans="1:12" ht="21.75" customHeight="1" x14ac:dyDescent="0.2">
      <c r="A7" s="309"/>
      <c r="B7" s="310" t="s">
        <v>102</v>
      </c>
      <c r="C7" s="475">
        <f>SUM(C8:C22)</f>
        <v>1262703</v>
      </c>
      <c r="D7" s="475">
        <f t="shared" ref="D7:J7" si="0">SUM(D8:D22)</f>
        <v>34384</v>
      </c>
      <c r="E7" s="475">
        <f t="shared" si="0"/>
        <v>5058</v>
      </c>
      <c r="F7" s="475">
        <f t="shared" si="0"/>
        <v>0</v>
      </c>
      <c r="G7" s="857">
        <f t="shared" si="0"/>
        <v>39442</v>
      </c>
      <c r="H7" s="475">
        <f t="shared" si="0"/>
        <v>31755</v>
      </c>
      <c r="I7" s="475">
        <f t="shared" si="0"/>
        <v>9699</v>
      </c>
      <c r="J7" s="857">
        <f t="shared" si="0"/>
        <v>41454</v>
      </c>
    </row>
    <row r="8" spans="1:12" s="39" customFormat="1" ht="21.75" customHeight="1" x14ac:dyDescent="0.25">
      <c r="A8" s="426">
        <v>1</v>
      </c>
      <c r="B8" s="368" t="s">
        <v>248</v>
      </c>
      <c r="C8" s="1295">
        <v>53244</v>
      </c>
      <c r="D8" s="1465">
        <v>0</v>
      </c>
      <c r="E8" s="1296">
        <v>620</v>
      </c>
      <c r="F8" s="477">
        <v>0</v>
      </c>
      <c r="G8" s="1302">
        <f t="shared" ref="G8:G21" si="1">F8+E8+D8</f>
        <v>620</v>
      </c>
      <c r="H8" s="478">
        <v>0</v>
      </c>
      <c r="I8" s="1296">
        <v>4279</v>
      </c>
      <c r="J8" s="1302">
        <f>I8+H8</f>
        <v>4279</v>
      </c>
      <c r="K8" s="1283"/>
    </row>
    <row r="9" spans="1:12" s="39" customFormat="1" ht="21.75" customHeight="1" x14ac:dyDescent="0.25">
      <c r="A9" s="426">
        <v>2</v>
      </c>
      <c r="B9" s="368" t="s">
        <v>855</v>
      </c>
      <c r="C9" s="1295">
        <f>94078+112314</f>
        <v>206392</v>
      </c>
      <c r="D9" s="1295">
        <f>14393</f>
        <v>14393</v>
      </c>
      <c r="E9" s="1296">
        <v>1623</v>
      </c>
      <c r="F9" s="477">
        <v>0</v>
      </c>
      <c r="G9" s="1302">
        <f>F9+E9+D9</f>
        <v>16016</v>
      </c>
      <c r="H9" s="1295">
        <f>5322</f>
        <v>5322</v>
      </c>
      <c r="I9" s="1296">
        <f>1641</f>
        <v>1641</v>
      </c>
      <c r="J9" s="1302">
        <f>I9+H9</f>
        <v>6963</v>
      </c>
    </row>
    <row r="10" spans="1:12" s="39" customFormat="1" ht="21.75" customHeight="1" x14ac:dyDescent="0.25">
      <c r="A10" s="426">
        <v>3</v>
      </c>
      <c r="B10" s="368" t="s">
        <v>856</v>
      </c>
      <c r="C10" s="1295">
        <f>20602+24310</f>
        <v>44912</v>
      </c>
      <c r="D10" s="1295">
        <v>71</v>
      </c>
      <c r="E10" s="1296">
        <v>0</v>
      </c>
      <c r="F10" s="477">
        <v>0</v>
      </c>
      <c r="G10" s="1302">
        <f t="shared" si="1"/>
        <v>71</v>
      </c>
      <c r="H10" s="1295">
        <v>1281</v>
      </c>
      <c r="I10" s="1296">
        <v>0</v>
      </c>
      <c r="J10" s="1302">
        <f t="shared" ref="J10:J21" si="2">I10+H10</f>
        <v>1281</v>
      </c>
    </row>
    <row r="11" spans="1:12" s="1286" customFormat="1" ht="21.75" customHeight="1" x14ac:dyDescent="0.25">
      <c r="A11" s="399">
        <v>4</v>
      </c>
      <c r="B11" s="368" t="s">
        <v>857</v>
      </c>
      <c r="C11" s="1295">
        <v>53623</v>
      </c>
      <c r="D11" s="1295">
        <v>698</v>
      </c>
      <c r="E11" s="1295">
        <v>38</v>
      </c>
      <c r="F11" s="1465">
        <v>0</v>
      </c>
      <c r="G11" s="1303">
        <f t="shared" si="1"/>
        <v>736</v>
      </c>
      <c r="H11" s="1295">
        <v>606</v>
      </c>
      <c r="I11" s="1296">
        <v>1</v>
      </c>
      <c r="J11" s="1303">
        <f>I11+H11</f>
        <v>607</v>
      </c>
    </row>
    <row r="12" spans="1:12" s="39" customFormat="1" ht="21.75" customHeight="1" x14ac:dyDescent="0.25">
      <c r="A12" s="426">
        <v>5</v>
      </c>
      <c r="B12" s="368" t="s">
        <v>858</v>
      </c>
      <c r="C12" s="1295">
        <f>130254+148099</f>
        <v>278353</v>
      </c>
      <c r="D12" s="1295">
        <f>11402+643</f>
        <v>12045</v>
      </c>
      <c r="E12" s="1296">
        <f>1449+161</f>
        <v>1610</v>
      </c>
      <c r="F12" s="477">
        <v>0</v>
      </c>
      <c r="G12" s="1302">
        <f t="shared" si="1"/>
        <v>13655</v>
      </c>
      <c r="H12" s="1295">
        <f>5421+307</f>
        <v>5728</v>
      </c>
      <c r="I12" s="1296">
        <f>5+21</f>
        <v>26</v>
      </c>
      <c r="J12" s="1302">
        <f>I12+H12</f>
        <v>5754</v>
      </c>
      <c r="L12" s="1286"/>
    </row>
    <row r="13" spans="1:12" s="39" customFormat="1" ht="21.75" customHeight="1" x14ac:dyDescent="0.25">
      <c r="A13" s="426">
        <v>6</v>
      </c>
      <c r="B13" s="368" t="s">
        <v>859</v>
      </c>
      <c r="C13" s="1295">
        <v>193118</v>
      </c>
      <c r="D13" s="1295">
        <v>484</v>
      </c>
      <c r="E13" s="1296">
        <v>296</v>
      </c>
      <c r="F13" s="477">
        <v>0</v>
      </c>
      <c r="G13" s="1302">
        <f>F13+E13+D13</f>
        <v>780</v>
      </c>
      <c r="H13" s="1295">
        <v>3011</v>
      </c>
      <c r="I13" s="1296">
        <v>31</v>
      </c>
      <c r="J13" s="1302">
        <f>I13+H13</f>
        <v>3042</v>
      </c>
    </row>
    <row r="14" spans="1:12" s="39" customFormat="1" ht="21.75" customHeight="1" x14ac:dyDescent="0.25">
      <c r="A14" s="426">
        <v>7</v>
      </c>
      <c r="B14" s="368" t="s">
        <v>860</v>
      </c>
      <c r="C14" s="1295">
        <v>140250</v>
      </c>
      <c r="D14" s="1295">
        <v>0</v>
      </c>
      <c r="E14" s="1296">
        <v>0</v>
      </c>
      <c r="F14" s="1297">
        <v>0</v>
      </c>
      <c r="G14" s="1302">
        <f t="shared" si="1"/>
        <v>0</v>
      </c>
      <c r="H14" s="1295">
        <v>2143</v>
      </c>
      <c r="I14" s="1295">
        <v>0</v>
      </c>
      <c r="J14" s="1303">
        <f t="shared" si="2"/>
        <v>2143</v>
      </c>
    </row>
    <row r="15" spans="1:12" s="39" customFormat="1" ht="21.75" customHeight="1" x14ac:dyDescent="0.25">
      <c r="A15" s="399">
        <v>8</v>
      </c>
      <c r="B15" s="368" t="s">
        <v>801</v>
      </c>
      <c r="C15" s="1295">
        <v>10356</v>
      </c>
      <c r="D15" s="1295">
        <v>1793</v>
      </c>
      <c r="E15" s="478">
        <v>0</v>
      </c>
      <c r="F15" s="476">
        <v>0</v>
      </c>
      <c r="G15" s="1303">
        <f t="shared" si="1"/>
        <v>1793</v>
      </c>
      <c r="H15" s="1295">
        <v>325</v>
      </c>
      <c r="I15" s="478">
        <v>0</v>
      </c>
      <c r="J15" s="1303">
        <f t="shared" si="2"/>
        <v>325</v>
      </c>
    </row>
    <row r="16" spans="1:12" s="1254" customFormat="1" ht="21.75" customHeight="1" x14ac:dyDescent="0.25">
      <c r="A16" s="1707">
        <v>9</v>
      </c>
      <c r="B16" s="368" t="s">
        <v>800</v>
      </c>
      <c r="C16" s="1295">
        <v>19573</v>
      </c>
      <c r="D16" s="1295">
        <v>1133</v>
      </c>
      <c r="E16" s="1296">
        <v>0</v>
      </c>
      <c r="F16" s="1297">
        <v>0</v>
      </c>
      <c r="G16" s="1302">
        <f t="shared" si="1"/>
        <v>1133</v>
      </c>
      <c r="H16" s="1295">
        <v>1265</v>
      </c>
      <c r="I16" s="1296">
        <v>0</v>
      </c>
      <c r="J16" s="1302">
        <f t="shared" si="2"/>
        <v>1265</v>
      </c>
    </row>
    <row r="17" spans="1:12" s="39" customFormat="1" ht="21.75" customHeight="1" x14ac:dyDescent="0.25">
      <c r="A17" s="426">
        <v>10</v>
      </c>
      <c r="B17" s="368" t="s">
        <v>799</v>
      </c>
      <c r="C17" s="1295">
        <v>31003</v>
      </c>
      <c r="D17" s="1295">
        <v>177</v>
      </c>
      <c r="E17" s="1296">
        <v>0</v>
      </c>
      <c r="F17" s="1297">
        <v>0</v>
      </c>
      <c r="G17" s="1708">
        <f t="shared" si="1"/>
        <v>177</v>
      </c>
      <c r="H17" s="1295">
        <v>1673</v>
      </c>
      <c r="I17" s="1296">
        <v>0</v>
      </c>
      <c r="J17" s="1302">
        <f t="shared" si="2"/>
        <v>1673</v>
      </c>
    </row>
    <row r="18" spans="1:12" s="596" customFormat="1" ht="21.75" customHeight="1" x14ac:dyDescent="0.25">
      <c r="A18" s="426">
        <v>11</v>
      </c>
      <c r="B18" s="368" t="s">
        <v>471</v>
      </c>
      <c r="C18" s="1295">
        <v>20602</v>
      </c>
      <c r="D18" s="1295">
        <v>204</v>
      </c>
      <c r="E18" s="1295">
        <v>3</v>
      </c>
      <c r="F18" s="478">
        <v>0</v>
      </c>
      <c r="G18" s="1303">
        <f t="shared" si="1"/>
        <v>207</v>
      </c>
      <c r="H18" s="1295">
        <v>6</v>
      </c>
      <c r="I18" s="1295">
        <v>34</v>
      </c>
      <c r="J18" s="1303">
        <f t="shared" si="2"/>
        <v>40</v>
      </c>
    </row>
    <row r="19" spans="1:12" s="39" customFormat="1" ht="21.75" customHeight="1" x14ac:dyDescent="0.25">
      <c r="A19" s="426">
        <v>12</v>
      </c>
      <c r="B19" s="368" t="s">
        <v>249</v>
      </c>
      <c r="C19" s="1295">
        <v>7476</v>
      </c>
      <c r="D19" s="1295">
        <v>85</v>
      </c>
      <c r="E19" s="1296">
        <v>0</v>
      </c>
      <c r="F19" s="1297">
        <v>0</v>
      </c>
      <c r="G19" s="1304">
        <f>F19+E19+D19</f>
        <v>85</v>
      </c>
      <c r="H19" s="1295">
        <v>260</v>
      </c>
      <c r="I19" s="1296">
        <v>0</v>
      </c>
      <c r="J19" s="1302">
        <f>I19+H19</f>
        <v>260</v>
      </c>
    </row>
    <row r="20" spans="1:12" s="39" customFormat="1" ht="21.75" customHeight="1" x14ac:dyDescent="0.25">
      <c r="A20" s="426">
        <v>13</v>
      </c>
      <c r="B20" s="368" t="s">
        <v>802</v>
      </c>
      <c r="C20" s="1295">
        <v>4242</v>
      </c>
      <c r="D20" s="1295">
        <v>135</v>
      </c>
      <c r="E20" s="479">
        <v>0</v>
      </c>
      <c r="F20" s="479">
        <v>0</v>
      </c>
      <c r="G20" s="1304">
        <f>F20+E20+D20</f>
        <v>135</v>
      </c>
      <c r="H20" s="1296">
        <v>1</v>
      </c>
      <c r="I20" s="479">
        <v>0</v>
      </c>
      <c r="J20" s="1302">
        <f>I20+H20</f>
        <v>1</v>
      </c>
    </row>
    <row r="21" spans="1:12" s="39" customFormat="1" ht="21.75" customHeight="1" x14ac:dyDescent="0.25">
      <c r="A21" s="426">
        <v>14</v>
      </c>
      <c r="B21" s="368" t="s">
        <v>720</v>
      </c>
      <c r="C21" s="1295">
        <v>3848</v>
      </c>
      <c r="D21" s="1295">
        <v>28</v>
      </c>
      <c r="E21" s="1296">
        <v>25</v>
      </c>
      <c r="F21" s="477">
        <v>0</v>
      </c>
      <c r="G21" s="1304">
        <f t="shared" si="1"/>
        <v>53</v>
      </c>
      <c r="H21" s="1295">
        <v>745</v>
      </c>
      <c r="I21" s="1296">
        <v>1695</v>
      </c>
      <c r="J21" s="1302">
        <f t="shared" si="2"/>
        <v>2440</v>
      </c>
    </row>
    <row r="22" spans="1:12" s="39" customFormat="1" ht="21.75" customHeight="1" x14ac:dyDescent="0.25">
      <c r="A22" s="1501">
        <v>15</v>
      </c>
      <c r="B22" s="1300" t="s">
        <v>470</v>
      </c>
      <c r="C22" s="1301">
        <v>195711</v>
      </c>
      <c r="D22" s="1301">
        <v>3138</v>
      </c>
      <c r="E22" s="1301">
        <v>843</v>
      </c>
      <c r="F22" s="1464"/>
      <c r="G22" s="1305">
        <f>F22+E22+D22</f>
        <v>3981</v>
      </c>
      <c r="H22" s="1301">
        <v>9389</v>
      </c>
      <c r="I22" s="1301">
        <v>1992</v>
      </c>
      <c r="J22" s="1305">
        <f>I22+H22</f>
        <v>11381</v>
      </c>
    </row>
    <row r="23" spans="1:12" ht="20.25" customHeight="1" x14ac:dyDescent="0.25">
      <c r="A23" s="39"/>
      <c r="B23" s="339"/>
      <c r="C23" s="1286"/>
      <c r="D23" s="425"/>
      <c r="E23" s="1286"/>
      <c r="F23" s="1286"/>
      <c r="G23" s="858"/>
      <c r="H23" s="1286"/>
      <c r="I23" s="1287"/>
      <c r="J23" s="858"/>
    </row>
    <row r="24" spans="1:12" s="18" customFormat="1" ht="23.25" customHeight="1" x14ac:dyDescent="0.2">
      <c r="B24" s="1288"/>
      <c r="C24" s="1289"/>
      <c r="D24" s="1290"/>
      <c r="E24" s="1291"/>
      <c r="F24" s="1291"/>
      <c r="G24" s="1292"/>
      <c r="H24" s="1291"/>
      <c r="I24" s="1291"/>
      <c r="J24" s="1292"/>
      <c r="K24" s="1280"/>
      <c r="L24" s="1280"/>
    </row>
    <row r="25" spans="1:12" x14ac:dyDescent="0.2">
      <c r="B25" s="1286"/>
      <c r="C25" s="1286"/>
      <c r="D25" s="1286"/>
      <c r="E25" s="1286"/>
      <c r="F25" s="1286"/>
      <c r="G25" s="858"/>
      <c r="H25" s="1286"/>
      <c r="I25" s="1286"/>
      <c r="J25" s="858"/>
    </row>
    <row r="26" spans="1:12" ht="15.75" x14ac:dyDescent="0.25">
      <c r="B26" s="1286"/>
      <c r="C26" s="279"/>
      <c r="D26" s="1286"/>
      <c r="E26" s="1286"/>
      <c r="F26" s="1286"/>
      <c r="G26" s="858"/>
      <c r="H26" s="1286"/>
      <c r="I26" s="1286"/>
      <c r="J26" s="858"/>
    </row>
    <row r="28" spans="1:12" x14ac:dyDescent="0.2">
      <c r="E28" s="1283"/>
    </row>
  </sheetData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honeticPr fontId="20" type="noConversion"/>
  <pageMargins left="0.62" right="0.2" top="0.36" bottom="0.5" header="0.23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S14"/>
  <sheetViews>
    <sheetView zoomScale="80" zoomScaleNormal="80" workbookViewId="0">
      <selection activeCell="L13" sqref="L13"/>
    </sheetView>
  </sheetViews>
  <sheetFormatPr defaultRowHeight="15" x14ac:dyDescent="0.2"/>
  <cols>
    <col min="1" max="1" width="3.5" customWidth="1"/>
    <col min="2" max="2" width="15.375" style="395" customWidth="1"/>
    <col min="3" max="3" width="8" style="395" customWidth="1"/>
    <col min="4" max="4" width="9" style="23" customWidth="1"/>
    <col min="5" max="5" width="7.125" style="395" customWidth="1"/>
    <col min="6" max="6" width="6.25" style="395" customWidth="1"/>
    <col min="7" max="7" width="7.125" style="395" customWidth="1"/>
    <col min="8" max="8" width="8.625" style="395" customWidth="1"/>
    <col min="9" max="9" width="6.125" style="395" customWidth="1"/>
    <col min="10" max="10" width="6.25" style="395" customWidth="1"/>
    <col min="11" max="11" width="8.25" style="395" customWidth="1"/>
    <col min="12" max="12" width="6.75" style="395" customWidth="1"/>
    <col min="13" max="13" width="7" style="395" customWidth="1"/>
    <col min="14" max="14" width="8.375" style="596" customWidth="1"/>
    <col min="15" max="15" width="6.625" style="395" customWidth="1"/>
    <col min="16" max="16" width="6.5" style="395" customWidth="1"/>
    <col min="17" max="17" width="7.75" style="596" customWidth="1"/>
    <col min="18" max="18" width="6.375" style="395" customWidth="1"/>
    <col min="19" max="19" width="9" style="23"/>
  </cols>
  <sheetData>
    <row r="1" spans="1:18" ht="54" customHeight="1" x14ac:dyDescent="0.3">
      <c r="A1" s="2172" t="s">
        <v>725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</row>
    <row r="2" spans="1:18" ht="37.5" customHeight="1" x14ac:dyDescent="0.35">
      <c r="B2" s="400"/>
    </row>
    <row r="3" spans="1:18" ht="25.5" customHeight="1" x14ac:dyDescent="0.2">
      <c r="A3" s="2184" t="s">
        <v>14</v>
      </c>
      <c r="B3" s="2173" t="s">
        <v>285</v>
      </c>
      <c r="C3" s="2176" t="s">
        <v>436</v>
      </c>
      <c r="D3" s="2177"/>
      <c r="E3" s="2178"/>
      <c r="F3" s="2187" t="s">
        <v>216</v>
      </c>
      <c r="G3" s="2176" t="s">
        <v>437</v>
      </c>
      <c r="H3" s="2177"/>
      <c r="I3" s="2178"/>
      <c r="J3" s="2176" t="s">
        <v>438</v>
      </c>
      <c r="K3" s="2177"/>
      <c r="L3" s="2178"/>
      <c r="M3" s="2176" t="s">
        <v>219</v>
      </c>
      <c r="N3" s="2177"/>
      <c r="O3" s="2178"/>
      <c r="P3" s="2190" t="s">
        <v>217</v>
      </c>
      <c r="Q3" s="2191"/>
      <c r="R3" s="2192"/>
    </row>
    <row r="4" spans="1:18" ht="24.75" customHeight="1" x14ac:dyDescent="0.2">
      <c r="A4" s="2185"/>
      <c r="B4" s="2174"/>
      <c r="C4" s="2179"/>
      <c r="D4" s="2180"/>
      <c r="E4" s="2181"/>
      <c r="F4" s="2188"/>
      <c r="G4" s="2179"/>
      <c r="H4" s="2180"/>
      <c r="I4" s="2181"/>
      <c r="J4" s="2179"/>
      <c r="K4" s="2180"/>
      <c r="L4" s="2181"/>
      <c r="M4" s="2179"/>
      <c r="N4" s="2180"/>
      <c r="O4" s="2181"/>
      <c r="P4" s="2193"/>
      <c r="Q4" s="2194"/>
      <c r="R4" s="2195"/>
    </row>
    <row r="5" spans="1:18" ht="56.25" customHeight="1" x14ac:dyDescent="0.2">
      <c r="A5" s="2186"/>
      <c r="B5" s="2175"/>
      <c r="C5" s="1086" t="s">
        <v>616</v>
      </c>
      <c r="D5" s="1293" t="s">
        <v>716</v>
      </c>
      <c r="E5" s="401" t="s">
        <v>0</v>
      </c>
      <c r="F5" s="2189"/>
      <c r="G5" s="1086" t="s">
        <v>616</v>
      </c>
      <c r="H5" s="1293" t="s">
        <v>716</v>
      </c>
      <c r="I5" s="401" t="s">
        <v>0</v>
      </c>
      <c r="J5" s="1086" t="s">
        <v>616</v>
      </c>
      <c r="K5" s="1293" t="s">
        <v>716</v>
      </c>
      <c r="L5" s="401" t="s">
        <v>0</v>
      </c>
      <c r="M5" s="1086" t="s">
        <v>616</v>
      </c>
      <c r="N5" s="1293" t="s">
        <v>716</v>
      </c>
      <c r="O5" s="401" t="s">
        <v>0</v>
      </c>
      <c r="P5" s="1086" t="s">
        <v>616</v>
      </c>
      <c r="Q5" s="1293" t="s">
        <v>716</v>
      </c>
      <c r="R5" s="401" t="s">
        <v>0</v>
      </c>
    </row>
    <row r="6" spans="1:18" ht="30" customHeight="1" x14ac:dyDescent="0.2">
      <c r="A6" s="20">
        <v>1</v>
      </c>
      <c r="B6" s="413" t="s">
        <v>107</v>
      </c>
      <c r="C6" s="407">
        <v>2000</v>
      </c>
      <c r="D6" s="408">
        <v>235</v>
      </c>
      <c r="E6" s="412">
        <f t="shared" ref="E6:E13" si="0">D6/C6*100</f>
        <v>11.75</v>
      </c>
      <c r="F6" s="410">
        <v>0</v>
      </c>
      <c r="G6" s="409">
        <v>40</v>
      </c>
      <c r="H6" s="1098">
        <v>2</v>
      </c>
      <c r="I6" s="412">
        <f t="shared" ref="I6:I13" si="1">H6/G6*100</f>
        <v>5</v>
      </c>
      <c r="J6" s="409">
        <v>8</v>
      </c>
      <c r="K6" s="1100">
        <v>2</v>
      </c>
      <c r="L6" s="412">
        <f>K6/J6*100</f>
        <v>25</v>
      </c>
      <c r="M6" s="409">
        <v>27</v>
      </c>
      <c r="N6" s="1100">
        <v>0</v>
      </c>
      <c r="O6" s="414">
        <f t="shared" ref="O6:O13" si="2">N6/M6*100</f>
        <v>0</v>
      </c>
      <c r="P6" s="415">
        <v>5</v>
      </c>
      <c r="Q6" s="1100">
        <v>0</v>
      </c>
      <c r="R6" s="415">
        <v>0</v>
      </c>
    </row>
    <row r="7" spans="1:18" ht="30" customHeight="1" x14ac:dyDescent="0.2">
      <c r="A7" s="21">
        <v>2</v>
      </c>
      <c r="B7" s="413" t="s">
        <v>28</v>
      </c>
      <c r="C7" s="407">
        <v>5000</v>
      </c>
      <c r="D7" s="494">
        <v>917</v>
      </c>
      <c r="E7" s="412">
        <f t="shared" si="0"/>
        <v>18.34</v>
      </c>
      <c r="F7" s="410">
        <v>0</v>
      </c>
      <c r="G7" s="372">
        <v>80</v>
      </c>
      <c r="H7" s="1098">
        <v>0</v>
      </c>
      <c r="I7" s="412">
        <f t="shared" si="1"/>
        <v>0</v>
      </c>
      <c r="J7" s="372">
        <v>10</v>
      </c>
      <c r="K7" s="1100">
        <v>0</v>
      </c>
      <c r="L7" s="412">
        <f>K7/J7*100</f>
        <v>0</v>
      </c>
      <c r="M7" s="372">
        <v>65</v>
      </c>
      <c r="N7" s="1100">
        <v>0</v>
      </c>
      <c r="O7" s="414">
        <f t="shared" si="2"/>
        <v>0</v>
      </c>
      <c r="P7" s="416">
        <v>5</v>
      </c>
      <c r="Q7" s="1100">
        <v>0</v>
      </c>
      <c r="R7" s="416">
        <v>0</v>
      </c>
    </row>
    <row r="8" spans="1:18" ht="30" customHeight="1" x14ac:dyDescent="0.2">
      <c r="A8" s="21">
        <v>3</v>
      </c>
      <c r="B8" s="417" t="s">
        <v>157</v>
      </c>
      <c r="C8" s="411">
        <v>5000</v>
      </c>
      <c r="D8" s="494">
        <v>668</v>
      </c>
      <c r="E8" s="412">
        <f t="shared" si="0"/>
        <v>13.36</v>
      </c>
      <c r="F8" s="410">
        <v>0</v>
      </c>
      <c r="G8" s="372">
        <v>90</v>
      </c>
      <c r="H8" s="1098">
        <v>0</v>
      </c>
      <c r="I8" s="412">
        <f t="shared" si="1"/>
        <v>0</v>
      </c>
      <c r="J8" s="372">
        <v>10</v>
      </c>
      <c r="K8" s="1100">
        <v>0</v>
      </c>
      <c r="L8" s="412">
        <f>K8/J8*100</f>
        <v>0</v>
      </c>
      <c r="M8" s="372">
        <v>70</v>
      </c>
      <c r="N8" s="1101">
        <v>0</v>
      </c>
      <c r="O8" s="414">
        <f t="shared" si="2"/>
        <v>0</v>
      </c>
      <c r="P8" s="416">
        <v>10</v>
      </c>
      <c r="Q8" s="1100">
        <v>0</v>
      </c>
      <c r="R8" s="458">
        <f t="shared" ref="R8:R13" si="3">Q8/P8*100</f>
        <v>0</v>
      </c>
    </row>
    <row r="9" spans="1:18" ht="30" customHeight="1" x14ac:dyDescent="0.2">
      <c r="A9" s="21">
        <v>4</v>
      </c>
      <c r="B9" s="417" t="s">
        <v>105</v>
      </c>
      <c r="C9" s="411">
        <v>4500</v>
      </c>
      <c r="D9" s="494">
        <v>721</v>
      </c>
      <c r="E9" s="412">
        <f t="shared" si="0"/>
        <v>16.022222222222222</v>
      </c>
      <c r="F9" s="410">
        <v>0</v>
      </c>
      <c r="G9" s="372">
        <v>80</v>
      </c>
      <c r="H9" s="1098">
        <v>10</v>
      </c>
      <c r="I9" s="412">
        <f t="shared" si="1"/>
        <v>12.5</v>
      </c>
      <c r="J9" s="372">
        <v>2</v>
      </c>
      <c r="K9" s="1100">
        <v>0</v>
      </c>
      <c r="L9" s="412">
        <f>K9/J9*100</f>
        <v>0</v>
      </c>
      <c r="M9" s="372">
        <v>73</v>
      </c>
      <c r="N9" s="1100">
        <v>10</v>
      </c>
      <c r="O9" s="414">
        <f t="shared" si="2"/>
        <v>13.698630136986301</v>
      </c>
      <c r="P9" s="416">
        <v>5</v>
      </c>
      <c r="Q9" s="1100">
        <v>0</v>
      </c>
      <c r="R9" s="458">
        <f t="shared" si="3"/>
        <v>0</v>
      </c>
    </row>
    <row r="10" spans="1:18" ht="30" customHeight="1" x14ac:dyDescent="0.2">
      <c r="A10" s="21">
        <v>5</v>
      </c>
      <c r="B10" s="417" t="s">
        <v>156</v>
      </c>
      <c r="C10" s="411">
        <v>6200</v>
      </c>
      <c r="D10" s="494">
        <v>1271</v>
      </c>
      <c r="E10" s="412">
        <f t="shared" si="0"/>
        <v>20.5</v>
      </c>
      <c r="F10" s="410">
        <v>0</v>
      </c>
      <c r="G10" s="372">
        <v>90</v>
      </c>
      <c r="H10" s="1099">
        <v>4</v>
      </c>
      <c r="I10" s="412">
        <f t="shared" si="1"/>
        <v>4.4444444444444446</v>
      </c>
      <c r="J10" s="372">
        <v>10</v>
      </c>
      <c r="K10" s="1100">
        <v>0</v>
      </c>
      <c r="L10" s="412">
        <f>K10/J10*100</f>
        <v>0</v>
      </c>
      <c r="M10" s="372">
        <v>15</v>
      </c>
      <c r="N10" s="1101">
        <v>4</v>
      </c>
      <c r="O10" s="414">
        <f t="shared" si="2"/>
        <v>26.666666666666668</v>
      </c>
      <c r="P10" s="416">
        <v>10</v>
      </c>
      <c r="Q10" s="1100">
        <v>0</v>
      </c>
      <c r="R10" s="458">
        <f t="shared" si="3"/>
        <v>0</v>
      </c>
    </row>
    <row r="11" spans="1:18" ht="30" customHeight="1" x14ac:dyDescent="0.2">
      <c r="A11" s="21">
        <v>6</v>
      </c>
      <c r="B11" s="417" t="s">
        <v>201</v>
      </c>
      <c r="C11" s="244">
        <v>1000</v>
      </c>
      <c r="D11" s="494">
        <v>203</v>
      </c>
      <c r="E11" s="412">
        <f t="shared" si="0"/>
        <v>20.3</v>
      </c>
      <c r="F11" s="410">
        <v>0</v>
      </c>
      <c r="G11" s="372">
        <v>20</v>
      </c>
      <c r="H11" s="1098">
        <v>0</v>
      </c>
      <c r="I11" s="412">
        <f t="shared" si="1"/>
        <v>0</v>
      </c>
      <c r="J11" s="410">
        <v>0</v>
      </c>
      <c r="K11" s="1100">
        <v>0</v>
      </c>
      <c r="L11" s="412"/>
      <c r="M11" s="372">
        <v>70</v>
      </c>
      <c r="N11" s="1100">
        <v>0</v>
      </c>
      <c r="O11" s="414">
        <f t="shared" si="2"/>
        <v>0</v>
      </c>
      <c r="P11" s="416">
        <v>5</v>
      </c>
      <c r="Q11" s="1100">
        <v>0</v>
      </c>
      <c r="R11" s="480">
        <f>Q11/P11*100</f>
        <v>0</v>
      </c>
    </row>
    <row r="12" spans="1:18" ht="30" customHeight="1" x14ac:dyDescent="0.2">
      <c r="A12" s="21">
        <v>7</v>
      </c>
      <c r="B12" s="417" t="s">
        <v>55</v>
      </c>
      <c r="C12" s="411">
        <v>6300</v>
      </c>
      <c r="D12" s="494">
        <v>1572</v>
      </c>
      <c r="E12" s="412">
        <f t="shared" si="0"/>
        <v>24.952380952380953</v>
      </c>
      <c r="F12" s="410">
        <v>0</v>
      </c>
      <c r="G12" s="372">
        <v>100</v>
      </c>
      <c r="H12" s="1099">
        <v>11</v>
      </c>
      <c r="I12" s="412">
        <f t="shared" si="1"/>
        <v>11</v>
      </c>
      <c r="J12" s="372">
        <v>10</v>
      </c>
      <c r="K12" s="1101">
        <v>2</v>
      </c>
      <c r="L12" s="412">
        <f>K12/J12*100</f>
        <v>20</v>
      </c>
      <c r="M12" s="372">
        <v>80</v>
      </c>
      <c r="N12" s="1101">
        <v>6</v>
      </c>
      <c r="O12" s="414">
        <f t="shared" si="2"/>
        <v>7.5</v>
      </c>
      <c r="P12" s="416">
        <v>10</v>
      </c>
      <c r="Q12" s="1309">
        <v>3</v>
      </c>
      <c r="R12" s="458">
        <f>Q12/P12*100</f>
        <v>30</v>
      </c>
    </row>
    <row r="13" spans="1:18" ht="30" customHeight="1" x14ac:dyDescent="0.2">
      <c r="A13" s="2182" t="s">
        <v>13</v>
      </c>
      <c r="B13" s="2183"/>
      <c r="C13" s="369">
        <f>SUM(C6:C12)</f>
        <v>30000</v>
      </c>
      <c r="D13" s="457">
        <f ca="1">SUM(D6:D14)</f>
        <v>5587</v>
      </c>
      <c r="E13" s="402">
        <f t="shared" ca="1" si="0"/>
        <v>18.623333333333335</v>
      </c>
      <c r="F13" s="369">
        <f ca="1">SUM(F6:F14)</f>
        <v>0</v>
      </c>
      <c r="G13" s="369">
        <f ca="1">SUM(G6:G14)</f>
        <v>500</v>
      </c>
      <c r="H13" s="369">
        <f ca="1">SUM(H6:H14)</f>
        <v>27</v>
      </c>
      <c r="I13" s="406">
        <f t="shared" ca="1" si="1"/>
        <v>5.4</v>
      </c>
      <c r="J13" s="369">
        <f>SUM(J6:J12)</f>
        <v>50</v>
      </c>
      <c r="K13" s="1102">
        <f ca="1">SUM(K6:K14)</f>
        <v>5</v>
      </c>
      <c r="L13" s="406">
        <f ca="1">K13/J13*100</f>
        <v>5.2631578947368416</v>
      </c>
      <c r="M13" s="369">
        <f>SUM(M6:M12)</f>
        <v>400</v>
      </c>
      <c r="N13" s="1102">
        <f>SUM(N6:N12)</f>
        <v>20</v>
      </c>
      <c r="O13" s="406">
        <f t="shared" si="2"/>
        <v>5</v>
      </c>
      <c r="P13" s="369">
        <f>SUM(P6:P12)</f>
        <v>50</v>
      </c>
      <c r="Q13" s="1102">
        <f>SUM(Q6:Q12)</f>
        <v>3</v>
      </c>
      <c r="R13" s="406">
        <f t="shared" si="3"/>
        <v>6</v>
      </c>
    </row>
    <row r="14" spans="1:18" ht="24" customHeight="1" x14ac:dyDescent="0.2"/>
  </sheetData>
  <mergeCells count="10">
    <mergeCell ref="A13:B13"/>
    <mergeCell ref="A3:A5"/>
    <mergeCell ref="F3:F5"/>
    <mergeCell ref="J3:L4"/>
    <mergeCell ref="P3:R4"/>
    <mergeCell ref="A1:R1"/>
    <mergeCell ref="B3:B5"/>
    <mergeCell ref="C3:E4"/>
    <mergeCell ref="G3:I4"/>
    <mergeCell ref="M3:O4"/>
  </mergeCells>
  <phoneticPr fontId="20" type="noConversion"/>
  <pageMargins left="0" right="0" top="0.83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Q33"/>
  <sheetViews>
    <sheetView zoomScale="110" zoomScaleNormal="110" workbookViewId="0">
      <selection activeCell="L1" sqref="L1"/>
    </sheetView>
  </sheetViews>
  <sheetFormatPr defaultRowHeight="15" x14ac:dyDescent="0.2"/>
  <cols>
    <col min="1" max="1" width="4" customWidth="1"/>
    <col min="2" max="2" width="21.75" customWidth="1"/>
    <col min="3" max="3" width="10.75" customWidth="1"/>
    <col min="4" max="4" width="12.75" style="395" customWidth="1"/>
    <col min="5" max="5" width="9.75" customWidth="1"/>
    <col min="6" max="6" width="11.25" customWidth="1"/>
    <col min="7" max="7" width="13.625" style="395" customWidth="1"/>
    <col min="8" max="8" width="10.25" customWidth="1"/>
    <col min="9" max="9" width="10.5" customWidth="1"/>
    <col min="10" max="10" width="13" style="395" customWidth="1"/>
    <col min="11" max="11" width="8.75" customWidth="1"/>
    <col min="12" max="12" width="9.5" customWidth="1"/>
    <col min="13" max="13" width="10.25" customWidth="1"/>
    <col min="14" max="14" width="7.75" customWidth="1"/>
    <col min="15" max="16" width="7.375" customWidth="1"/>
    <col min="17" max="17" width="8" customWidth="1"/>
  </cols>
  <sheetData>
    <row r="1" spans="1:17" ht="47.25" customHeight="1" x14ac:dyDescent="0.2">
      <c r="A1" s="2196" t="s">
        <v>928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6"/>
      <c r="L1" s="356"/>
      <c r="M1" s="356"/>
      <c r="N1" s="356"/>
      <c r="O1" s="356"/>
      <c r="P1" s="356"/>
      <c r="Q1" s="356"/>
    </row>
    <row r="2" spans="1:17" ht="24" customHeight="1" x14ac:dyDescent="0.2">
      <c r="B2" s="355"/>
      <c r="C2" s="355"/>
      <c r="D2" s="779"/>
      <c r="E2" s="355"/>
      <c r="F2" s="355"/>
      <c r="G2" s="779"/>
      <c r="H2" s="355"/>
      <c r="I2" s="355"/>
      <c r="J2" s="779"/>
      <c r="K2" s="355"/>
      <c r="L2" s="355"/>
      <c r="M2" s="355"/>
      <c r="N2" s="355"/>
      <c r="O2" s="355"/>
      <c r="P2" s="355"/>
      <c r="Q2" s="355"/>
    </row>
    <row r="3" spans="1:17" ht="28.5" customHeight="1" x14ac:dyDescent="0.2">
      <c r="A3" s="2203" t="s">
        <v>14</v>
      </c>
      <c r="B3" s="2204" t="s">
        <v>439</v>
      </c>
      <c r="C3" s="2205" t="s">
        <v>295</v>
      </c>
      <c r="D3" s="2206"/>
      <c r="E3" s="2206"/>
      <c r="F3" s="2206"/>
      <c r="G3" s="2206"/>
      <c r="H3" s="2206"/>
      <c r="I3" s="2206"/>
      <c r="J3" s="2206"/>
      <c r="K3" s="2207"/>
    </row>
    <row r="4" spans="1:17" ht="25.5" customHeight="1" x14ac:dyDescent="0.2">
      <c r="A4" s="2203"/>
      <c r="B4" s="2204"/>
      <c r="C4" s="2198" t="s">
        <v>296</v>
      </c>
      <c r="D4" s="2198"/>
      <c r="E4" s="2199"/>
      <c r="F4" s="2197" t="s">
        <v>473</v>
      </c>
      <c r="G4" s="2198"/>
      <c r="H4" s="2199"/>
      <c r="I4" s="2197" t="s">
        <v>474</v>
      </c>
      <c r="J4" s="2198"/>
      <c r="K4" s="2199"/>
    </row>
    <row r="5" spans="1:17" ht="13.5" customHeight="1" x14ac:dyDescent="0.2">
      <c r="A5" s="2203"/>
      <c r="B5" s="2204"/>
      <c r="C5" s="2201"/>
      <c r="D5" s="2201"/>
      <c r="E5" s="2202"/>
      <c r="F5" s="2200"/>
      <c r="G5" s="2201"/>
      <c r="H5" s="2202"/>
      <c r="I5" s="2200"/>
      <c r="J5" s="2201"/>
      <c r="K5" s="2202"/>
    </row>
    <row r="6" spans="1:17" ht="40.5" customHeight="1" x14ac:dyDescent="0.2">
      <c r="A6" s="2203"/>
      <c r="B6" s="2204"/>
      <c r="C6" s="1374" t="s">
        <v>876</v>
      </c>
      <c r="D6" s="1466" t="s">
        <v>938</v>
      </c>
      <c r="E6" s="778" t="s">
        <v>0</v>
      </c>
      <c r="F6" s="1767" t="s">
        <v>876</v>
      </c>
      <c r="G6" s="1888" t="s">
        <v>938</v>
      </c>
      <c r="H6" s="778" t="s">
        <v>0</v>
      </c>
      <c r="I6" s="1767" t="s">
        <v>876</v>
      </c>
      <c r="J6" s="1888" t="s">
        <v>938</v>
      </c>
      <c r="K6" s="778" t="s">
        <v>0</v>
      </c>
    </row>
    <row r="7" spans="1:17" ht="31.5" customHeight="1" x14ac:dyDescent="0.2">
      <c r="A7" s="780">
        <v>1</v>
      </c>
      <c r="B7" s="1765" t="s">
        <v>107</v>
      </c>
      <c r="C7" s="1128">
        <v>135</v>
      </c>
      <c r="D7" s="1128">
        <f>G7+J7</f>
        <v>138</v>
      </c>
      <c r="E7" s="482">
        <f t="shared" ref="E7:E15" si="0">D7/C7*100</f>
        <v>102.22222222222221</v>
      </c>
      <c r="F7" s="817">
        <v>72</v>
      </c>
      <c r="G7" s="370">
        <v>73</v>
      </c>
      <c r="H7" s="482">
        <f t="shared" ref="H7:H15" si="1">G7/F7*100</f>
        <v>101.38888888888889</v>
      </c>
      <c r="I7" s="817">
        <v>63</v>
      </c>
      <c r="J7" s="370">
        <v>65</v>
      </c>
      <c r="K7" s="482">
        <f t="shared" ref="K7:K15" si="2">J7/I7*100</f>
        <v>103.17460317460319</v>
      </c>
    </row>
    <row r="8" spans="1:17" ht="31.5" customHeight="1" x14ac:dyDescent="0.2">
      <c r="A8" s="781">
        <v>2</v>
      </c>
      <c r="B8" s="1765" t="s">
        <v>28</v>
      </c>
      <c r="C8" s="1171">
        <v>174</v>
      </c>
      <c r="D8" s="1171">
        <f t="shared" ref="D8:D14" si="3">G8+J8</f>
        <v>180</v>
      </c>
      <c r="E8" s="1160">
        <f t="shared" si="0"/>
        <v>103.44827586206897</v>
      </c>
      <c r="F8" s="818">
        <v>86</v>
      </c>
      <c r="G8" s="777">
        <v>88</v>
      </c>
      <c r="H8" s="1160">
        <f t="shared" si="1"/>
        <v>102.32558139534885</v>
      </c>
      <c r="I8" s="818">
        <v>88</v>
      </c>
      <c r="J8" s="777">
        <v>92</v>
      </c>
      <c r="K8" s="1160">
        <f t="shared" si="2"/>
        <v>104.54545454545455</v>
      </c>
    </row>
    <row r="9" spans="1:17" ht="31.5" customHeight="1" x14ac:dyDescent="0.2">
      <c r="A9" s="781">
        <v>3</v>
      </c>
      <c r="B9" s="1765" t="s">
        <v>106</v>
      </c>
      <c r="C9" s="1171">
        <v>625</v>
      </c>
      <c r="D9" s="1171">
        <f t="shared" si="3"/>
        <v>660</v>
      </c>
      <c r="E9" s="1160">
        <f t="shared" si="0"/>
        <v>105.60000000000001</v>
      </c>
      <c r="F9" s="818">
        <v>309</v>
      </c>
      <c r="G9" s="777">
        <v>327</v>
      </c>
      <c r="H9" s="1160">
        <f t="shared" si="1"/>
        <v>105.8252427184466</v>
      </c>
      <c r="I9" s="818">
        <v>316</v>
      </c>
      <c r="J9" s="777">
        <v>333</v>
      </c>
      <c r="K9" s="1160">
        <f t="shared" si="2"/>
        <v>105.37974683544304</v>
      </c>
    </row>
    <row r="10" spans="1:17" ht="31.5" customHeight="1" x14ac:dyDescent="0.2">
      <c r="A10" s="781">
        <v>4</v>
      </c>
      <c r="B10" s="176" t="s">
        <v>292</v>
      </c>
      <c r="C10" s="1171">
        <v>456</v>
      </c>
      <c r="D10" s="1171">
        <f t="shared" si="3"/>
        <v>468</v>
      </c>
      <c r="E10" s="1160">
        <f t="shared" si="0"/>
        <v>102.63157894736842</v>
      </c>
      <c r="F10" s="818">
        <v>215</v>
      </c>
      <c r="G10" s="777">
        <v>212</v>
      </c>
      <c r="H10" s="1160">
        <f t="shared" si="1"/>
        <v>98.604651162790702</v>
      </c>
      <c r="I10" s="818">
        <v>241</v>
      </c>
      <c r="J10" s="777">
        <v>256</v>
      </c>
      <c r="K10" s="1160">
        <f t="shared" si="2"/>
        <v>106.2240663900415</v>
      </c>
    </row>
    <row r="11" spans="1:17" ht="31.5" customHeight="1" x14ac:dyDescent="0.2">
      <c r="A11" s="781">
        <v>5</v>
      </c>
      <c r="B11" s="176" t="s">
        <v>156</v>
      </c>
      <c r="C11" s="1171">
        <v>607</v>
      </c>
      <c r="D11" s="1171">
        <f t="shared" si="3"/>
        <v>610</v>
      </c>
      <c r="E11" s="1160">
        <f t="shared" si="0"/>
        <v>100.49423393739703</v>
      </c>
      <c r="F11" s="818">
        <v>293</v>
      </c>
      <c r="G11" s="777">
        <v>294</v>
      </c>
      <c r="H11" s="1160">
        <f t="shared" si="1"/>
        <v>100.34129692832765</v>
      </c>
      <c r="I11" s="818">
        <v>314</v>
      </c>
      <c r="J11" s="777">
        <v>316</v>
      </c>
      <c r="K11" s="1160">
        <f t="shared" si="2"/>
        <v>100.63694267515923</v>
      </c>
    </row>
    <row r="12" spans="1:17" ht="31.5" customHeight="1" x14ac:dyDescent="0.2">
      <c r="A12" s="781">
        <v>6</v>
      </c>
      <c r="B12" s="176" t="s">
        <v>55</v>
      </c>
      <c r="C12" s="1171">
        <v>742</v>
      </c>
      <c r="D12" s="1171">
        <f t="shared" si="3"/>
        <v>755</v>
      </c>
      <c r="E12" s="1160">
        <f t="shared" si="0"/>
        <v>101.75202156334231</v>
      </c>
      <c r="F12" s="818">
        <v>343</v>
      </c>
      <c r="G12" s="777">
        <v>340</v>
      </c>
      <c r="H12" s="1160">
        <f t="shared" si="1"/>
        <v>99.125364431486886</v>
      </c>
      <c r="I12" s="818">
        <v>399</v>
      </c>
      <c r="J12" s="777">
        <v>415</v>
      </c>
      <c r="K12" s="1160">
        <f t="shared" si="2"/>
        <v>104.01002506265664</v>
      </c>
    </row>
    <row r="13" spans="1:17" ht="31.5" customHeight="1" x14ac:dyDescent="0.2">
      <c r="A13" s="781">
        <v>7</v>
      </c>
      <c r="B13" s="176" t="s">
        <v>103</v>
      </c>
      <c r="C13" s="1171">
        <v>306</v>
      </c>
      <c r="D13" s="1171">
        <f>G13+J13</f>
        <v>321</v>
      </c>
      <c r="E13" s="1712">
        <f>D13/C13*100</f>
        <v>104.90196078431373</v>
      </c>
      <c r="F13" s="818">
        <v>161</v>
      </c>
      <c r="G13" s="777">
        <v>167</v>
      </c>
      <c r="H13" s="1712">
        <f>G13/F13*100</f>
        <v>103.72670807453417</v>
      </c>
      <c r="I13" s="818">
        <v>145</v>
      </c>
      <c r="J13" s="777">
        <v>154</v>
      </c>
      <c r="K13" s="1712">
        <f>J13/I13*100</f>
        <v>106.20689655172413</v>
      </c>
    </row>
    <row r="14" spans="1:17" ht="31.5" customHeight="1" x14ac:dyDescent="0.2">
      <c r="A14" s="781">
        <v>8</v>
      </c>
      <c r="B14" s="373" t="s">
        <v>861</v>
      </c>
      <c r="C14" s="1172">
        <v>14</v>
      </c>
      <c r="D14" s="1172">
        <f t="shared" si="3"/>
        <v>30</v>
      </c>
      <c r="E14" s="1713">
        <f>D14/C14*100</f>
        <v>214.28571428571428</v>
      </c>
      <c r="F14" s="1173">
        <v>3</v>
      </c>
      <c r="G14" s="1159">
        <v>15</v>
      </c>
      <c r="H14" s="1713">
        <f>G14/F14*100</f>
        <v>500</v>
      </c>
      <c r="I14" s="1173">
        <v>11</v>
      </c>
      <c r="J14" s="1159">
        <v>15</v>
      </c>
      <c r="K14" s="1713">
        <f>J14/I14*100</f>
        <v>136.36363636363635</v>
      </c>
    </row>
    <row r="15" spans="1:17" ht="31.5" customHeight="1" x14ac:dyDescent="0.2">
      <c r="A15" s="2182" t="s">
        <v>297</v>
      </c>
      <c r="B15" s="2183"/>
      <c r="C15" s="473">
        <f>SUM(C7:C14)</f>
        <v>3059</v>
      </c>
      <c r="D15" s="1169">
        <f>SUM(D7:D14)</f>
        <v>3162</v>
      </c>
      <c r="E15" s="526">
        <f t="shared" si="0"/>
        <v>103.36711343576333</v>
      </c>
      <c r="F15" s="461">
        <f>SUM(F7:F14)</f>
        <v>1482</v>
      </c>
      <c r="G15" s="473">
        <f>SUM(G7:G14)</f>
        <v>1516</v>
      </c>
      <c r="H15" s="481">
        <f t="shared" si="1"/>
        <v>102.29419703103915</v>
      </c>
      <c r="I15" s="819">
        <f>SUM(I7:I14)</f>
        <v>1577</v>
      </c>
      <c r="J15" s="473">
        <f>SUM(J7:J14)</f>
        <v>1646</v>
      </c>
      <c r="K15" s="423">
        <f t="shared" si="2"/>
        <v>104.37539632213063</v>
      </c>
      <c r="M15" s="1170"/>
    </row>
    <row r="17" spans="1:17" ht="72.75" customHeight="1" x14ac:dyDescent="0.2">
      <c r="A17" s="2208" t="s">
        <v>929</v>
      </c>
      <c r="B17" s="2208"/>
      <c r="C17" s="2208"/>
      <c r="D17" s="2208"/>
      <c r="E17" s="2208"/>
      <c r="F17" s="2208"/>
      <c r="G17" s="2208"/>
      <c r="H17" s="2208"/>
      <c r="I17" s="2208"/>
      <c r="J17" s="2208"/>
      <c r="K17" s="2208"/>
      <c r="L17" s="419"/>
      <c r="M17" s="419"/>
      <c r="N17" s="419"/>
      <c r="O17" s="356"/>
      <c r="P17" s="356"/>
      <c r="Q17" s="356"/>
    </row>
    <row r="18" spans="1:17" ht="48.75" customHeight="1" x14ac:dyDescent="0.2">
      <c r="A18" s="2215" t="s">
        <v>14</v>
      </c>
      <c r="B18" s="2209" t="s">
        <v>221</v>
      </c>
      <c r="C18" s="2176" t="s">
        <v>449</v>
      </c>
      <c r="D18" s="2177"/>
      <c r="E18" s="2178"/>
      <c r="F18" s="2212" t="s">
        <v>499</v>
      </c>
      <c r="G18" s="2213"/>
      <c r="H18" s="2214"/>
      <c r="I18" s="2211" t="s">
        <v>450</v>
      </c>
      <c r="J18" s="2211"/>
      <c r="K18" s="2211"/>
      <c r="L18" s="418"/>
      <c r="M18" s="27"/>
      <c r="N18" s="27"/>
    </row>
    <row r="19" spans="1:17" ht="39.75" customHeight="1" x14ac:dyDescent="0.2">
      <c r="A19" s="2216"/>
      <c r="B19" s="2210"/>
      <c r="C19" s="1374" t="s">
        <v>884</v>
      </c>
      <c r="D19" s="1888" t="s">
        <v>938</v>
      </c>
      <c r="E19" s="778" t="s">
        <v>0</v>
      </c>
      <c r="F19" s="1767" t="s">
        <v>884</v>
      </c>
      <c r="G19" s="1888" t="s">
        <v>938</v>
      </c>
      <c r="H19" s="30" t="s">
        <v>0</v>
      </c>
      <c r="I19" s="1767" t="s">
        <v>884</v>
      </c>
      <c r="J19" s="1888" t="s">
        <v>938</v>
      </c>
      <c r="K19" s="30" t="s">
        <v>0</v>
      </c>
    </row>
    <row r="20" spans="1:17" ht="32.25" customHeight="1" x14ac:dyDescent="0.2">
      <c r="A20" s="781">
        <v>1</v>
      </c>
      <c r="B20" s="1765" t="s">
        <v>107</v>
      </c>
      <c r="C20" s="371">
        <v>4</v>
      </c>
      <c r="D20" s="371">
        <v>3</v>
      </c>
      <c r="E20" s="483">
        <f t="shared" ref="E20:E26" si="4">D20/C20*100</f>
        <v>75</v>
      </c>
      <c r="F20" s="371">
        <v>9</v>
      </c>
      <c r="G20" s="371">
        <v>9</v>
      </c>
      <c r="H20" s="776">
        <v>100</v>
      </c>
      <c r="I20" s="777">
        <v>95</v>
      </c>
      <c r="J20" s="777">
        <v>96</v>
      </c>
      <c r="K20" s="776">
        <f t="shared" ref="K20:K26" si="5">J20/I20*100</f>
        <v>101.05263157894737</v>
      </c>
    </row>
    <row r="21" spans="1:17" ht="32.25" customHeight="1" x14ac:dyDescent="0.2">
      <c r="A21" s="781">
        <v>2</v>
      </c>
      <c r="B21" s="1765" t="s">
        <v>28</v>
      </c>
      <c r="C21" s="371">
        <v>4</v>
      </c>
      <c r="D21" s="371">
        <v>2</v>
      </c>
      <c r="E21" s="483">
        <f t="shared" si="4"/>
        <v>50</v>
      </c>
      <c r="F21" s="371">
        <v>13</v>
      </c>
      <c r="G21" s="371">
        <v>13</v>
      </c>
      <c r="H21" s="776">
        <v>100</v>
      </c>
      <c r="I21" s="777">
        <v>123</v>
      </c>
      <c r="J21" s="777">
        <v>127</v>
      </c>
      <c r="K21" s="776">
        <f t="shared" si="5"/>
        <v>103.2520325203252</v>
      </c>
    </row>
    <row r="22" spans="1:17" ht="32.25" customHeight="1" x14ac:dyDescent="0.2">
      <c r="A22" s="781">
        <v>3</v>
      </c>
      <c r="B22" s="1765" t="s">
        <v>291</v>
      </c>
      <c r="C22" s="371">
        <v>9</v>
      </c>
      <c r="D22" s="777">
        <v>14</v>
      </c>
      <c r="E22" s="483">
        <f t="shared" si="4"/>
        <v>155.55555555555557</v>
      </c>
      <c r="F22" s="371">
        <v>27</v>
      </c>
      <c r="G22" s="371">
        <v>27</v>
      </c>
      <c r="H22" s="776">
        <v>100</v>
      </c>
      <c r="I22" s="777">
        <v>439</v>
      </c>
      <c r="J22" s="777">
        <v>460</v>
      </c>
      <c r="K22" s="776">
        <f t="shared" si="5"/>
        <v>104.78359908883827</v>
      </c>
    </row>
    <row r="23" spans="1:17" ht="32.25" customHeight="1" x14ac:dyDescent="0.2">
      <c r="A23" s="781">
        <v>4</v>
      </c>
      <c r="B23" s="176" t="s">
        <v>292</v>
      </c>
      <c r="C23" s="371">
        <v>19</v>
      </c>
      <c r="D23" s="777">
        <v>5</v>
      </c>
      <c r="E23" s="483">
        <f t="shared" si="4"/>
        <v>26.315789473684209</v>
      </c>
      <c r="F23" s="371">
        <v>19</v>
      </c>
      <c r="G23" s="371">
        <v>19</v>
      </c>
      <c r="H23" s="776">
        <v>100</v>
      </c>
      <c r="I23" s="777">
        <v>320</v>
      </c>
      <c r="J23" s="777">
        <v>346</v>
      </c>
      <c r="K23" s="776">
        <f t="shared" si="5"/>
        <v>108.125</v>
      </c>
    </row>
    <row r="24" spans="1:17" ht="32.25" customHeight="1" x14ac:dyDescent="0.2">
      <c r="A24" s="781">
        <v>5</v>
      </c>
      <c r="B24" s="176" t="s">
        <v>156</v>
      </c>
      <c r="C24" s="371">
        <v>19</v>
      </c>
      <c r="D24" s="777">
        <v>7</v>
      </c>
      <c r="E24" s="483">
        <f t="shared" si="4"/>
        <v>36.84210526315789</v>
      </c>
      <c r="F24" s="371">
        <v>29</v>
      </c>
      <c r="G24" s="371">
        <v>29</v>
      </c>
      <c r="H24" s="776">
        <v>100</v>
      </c>
      <c r="I24" s="777">
        <v>425</v>
      </c>
      <c r="J24" s="777">
        <v>431</v>
      </c>
      <c r="K24" s="776">
        <f t="shared" si="5"/>
        <v>101.41176470588236</v>
      </c>
    </row>
    <row r="25" spans="1:17" ht="32.25" customHeight="1" x14ac:dyDescent="0.2">
      <c r="A25" s="781">
        <v>6</v>
      </c>
      <c r="B25" s="176" t="s">
        <v>55</v>
      </c>
      <c r="C25" s="371">
        <v>20</v>
      </c>
      <c r="D25" s="371">
        <v>9</v>
      </c>
      <c r="E25" s="483">
        <f t="shared" si="4"/>
        <v>45</v>
      </c>
      <c r="F25" s="371">
        <v>32</v>
      </c>
      <c r="G25" s="371">
        <v>32</v>
      </c>
      <c r="H25" s="1160">
        <v>100</v>
      </c>
      <c r="I25" s="777">
        <v>520</v>
      </c>
      <c r="J25" s="777">
        <v>529</v>
      </c>
      <c r="K25" s="1160">
        <f t="shared" si="5"/>
        <v>101.73076923076923</v>
      </c>
    </row>
    <row r="26" spans="1:17" ht="32.25" customHeight="1" x14ac:dyDescent="0.2">
      <c r="A26" s="781">
        <v>7</v>
      </c>
      <c r="B26" s="176" t="s">
        <v>103</v>
      </c>
      <c r="C26" s="371">
        <v>5</v>
      </c>
      <c r="D26" s="371">
        <v>9</v>
      </c>
      <c r="E26" s="483">
        <f t="shared" si="4"/>
        <v>180</v>
      </c>
      <c r="F26" s="371">
        <v>16</v>
      </c>
      <c r="G26" s="371">
        <v>16</v>
      </c>
      <c r="H26" s="1160">
        <v>100</v>
      </c>
      <c r="I26" s="777">
        <v>215</v>
      </c>
      <c r="J26" s="777">
        <v>232</v>
      </c>
      <c r="K26" s="1160">
        <f t="shared" si="5"/>
        <v>107.90697674418605</v>
      </c>
    </row>
    <row r="27" spans="1:17" ht="32.25" customHeight="1" x14ac:dyDescent="0.2">
      <c r="A27" s="781">
        <v>8</v>
      </c>
      <c r="B27" s="1766" t="s">
        <v>885</v>
      </c>
      <c r="C27" s="371"/>
      <c r="D27" s="371"/>
      <c r="E27" s="483"/>
      <c r="F27" s="1785">
        <v>1</v>
      </c>
      <c r="G27" s="1785">
        <v>1</v>
      </c>
      <c r="H27" s="1786"/>
      <c r="I27" s="777"/>
      <c r="J27" s="1715"/>
      <c r="K27" s="1763"/>
    </row>
    <row r="28" spans="1:17" ht="32.25" customHeight="1" x14ac:dyDescent="0.2">
      <c r="A28" s="1784">
        <v>9</v>
      </c>
      <c r="B28" s="1664" t="s">
        <v>861</v>
      </c>
      <c r="C28" s="1591">
        <v>0</v>
      </c>
      <c r="D28" s="371">
        <v>16</v>
      </c>
      <c r="E28" s="1591">
        <v>0</v>
      </c>
      <c r="F28" s="1159">
        <v>1</v>
      </c>
      <c r="G28" s="1159">
        <v>1</v>
      </c>
      <c r="H28" s="1161">
        <v>100</v>
      </c>
      <c r="I28" s="1714">
        <v>10</v>
      </c>
      <c r="J28" s="1159">
        <v>30</v>
      </c>
      <c r="K28" s="1714">
        <v>0</v>
      </c>
    </row>
    <row r="29" spans="1:17" ht="32.25" customHeight="1" x14ac:dyDescent="0.2">
      <c r="A29" s="2182" t="s">
        <v>297</v>
      </c>
      <c r="B29" s="2183"/>
      <c r="C29" s="459">
        <f>SUM(C20:C28)</f>
        <v>80</v>
      </c>
      <c r="D29" s="460">
        <f>SUM(D20:D28)</f>
        <v>65</v>
      </c>
      <c r="E29" s="481">
        <f>D29/C29*100</f>
        <v>81.25</v>
      </c>
      <c r="F29" s="459">
        <f>SUM(F20:F28)</f>
        <v>147</v>
      </c>
      <c r="G29" s="460">
        <f>SUM(G20:G28)</f>
        <v>147</v>
      </c>
      <c r="H29" s="481">
        <f>G29/F29*100</f>
        <v>100</v>
      </c>
      <c r="I29" s="461">
        <f>SUM(I20:I28)</f>
        <v>2147</v>
      </c>
      <c r="J29" s="473">
        <f>SUM(J20:J28)</f>
        <v>2251</v>
      </c>
      <c r="K29" s="733">
        <f>J29/I29*100</f>
        <v>104.84396832789939</v>
      </c>
    </row>
    <row r="31" spans="1:17" ht="20.100000000000001" customHeight="1" x14ac:dyDescent="0.2">
      <c r="A31" s="18"/>
      <c r="B31" s="19"/>
      <c r="C31" s="18"/>
      <c r="D31" s="594"/>
      <c r="E31" s="18"/>
      <c r="F31" s="18"/>
      <c r="G31" s="594"/>
      <c r="H31" s="18"/>
      <c r="I31" s="239"/>
      <c r="J31" s="595"/>
      <c r="K31" s="239"/>
      <c r="L31" s="239"/>
      <c r="M31" s="239"/>
      <c r="N31" s="239"/>
      <c r="O31" s="239"/>
      <c r="P31" s="239"/>
      <c r="Q31" s="18"/>
    </row>
    <row r="32" spans="1:17" x14ac:dyDescent="0.2">
      <c r="A32" s="18"/>
      <c r="B32" s="18"/>
      <c r="C32" s="18"/>
      <c r="D32" s="594"/>
      <c r="E32" s="18"/>
      <c r="F32" s="18"/>
      <c r="G32" s="594"/>
      <c r="H32" s="18"/>
      <c r="I32" s="239"/>
      <c r="J32" s="595"/>
      <c r="K32" s="239"/>
      <c r="L32" s="239"/>
      <c r="M32" s="239"/>
      <c r="N32" s="239"/>
      <c r="O32" s="239"/>
      <c r="P32" s="239"/>
      <c r="Q32" s="18"/>
    </row>
    <row r="33" spans="9:16" x14ac:dyDescent="0.2">
      <c r="I33" s="161"/>
      <c r="J33" s="596"/>
      <c r="K33" s="161"/>
      <c r="L33" s="161"/>
      <c r="M33" s="161"/>
      <c r="N33" s="161"/>
      <c r="O33" s="161"/>
      <c r="P33" s="161"/>
    </row>
  </sheetData>
  <mergeCells count="15">
    <mergeCell ref="A17:K17"/>
    <mergeCell ref="C4:E5"/>
    <mergeCell ref="F4:H5"/>
    <mergeCell ref="A29:B29"/>
    <mergeCell ref="B18:B19"/>
    <mergeCell ref="I18:K18"/>
    <mergeCell ref="F18:H18"/>
    <mergeCell ref="C18:E18"/>
    <mergeCell ref="A18:A19"/>
    <mergeCell ref="A1:K1"/>
    <mergeCell ref="I4:K5"/>
    <mergeCell ref="A15:B15"/>
    <mergeCell ref="A3:A6"/>
    <mergeCell ref="B3:B6"/>
    <mergeCell ref="C3:K3"/>
  </mergeCells>
  <phoneticPr fontId="20" type="noConversion"/>
  <pageMargins left="0.83" right="0.2" top="0.72" bottom="0.84" header="0.5" footer="0.5"/>
  <pageSetup paperSize="9" orientation="landscape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Q16"/>
  <sheetViews>
    <sheetView zoomScale="90" zoomScaleNormal="90" workbookViewId="0">
      <selection activeCell="M9" sqref="M9"/>
    </sheetView>
  </sheetViews>
  <sheetFormatPr defaultRowHeight="15" x14ac:dyDescent="0.2"/>
  <cols>
    <col min="1" max="1" width="4.5" customWidth="1"/>
    <col min="2" max="2" width="19.625" customWidth="1"/>
    <col min="3" max="3" width="6.25" customWidth="1"/>
    <col min="4" max="4" width="7.125" customWidth="1"/>
    <col min="5" max="5" width="7.625" customWidth="1"/>
    <col min="6" max="6" width="5.25" customWidth="1"/>
    <col min="7" max="7" width="7.875" customWidth="1"/>
    <col min="8" max="8" width="6.625" customWidth="1"/>
    <col min="9" max="9" width="7.375" customWidth="1"/>
    <col min="10" max="10" width="7.875" customWidth="1"/>
    <col min="11" max="11" width="7" customWidth="1"/>
    <col min="12" max="12" width="6.875" customWidth="1"/>
    <col min="13" max="13" width="8.25" customWidth="1"/>
    <col min="14" max="14" width="7.5" customWidth="1"/>
    <col min="15" max="16" width="7.625" customWidth="1"/>
    <col min="17" max="17" width="6.625" customWidth="1"/>
  </cols>
  <sheetData>
    <row r="1" spans="1:17" s="17" customFormat="1" ht="31.5" customHeight="1" x14ac:dyDescent="0.35">
      <c r="A1" s="2217" t="s">
        <v>836</v>
      </c>
      <c r="B1" s="2217"/>
      <c r="C1" s="2217"/>
      <c r="D1" s="2217"/>
      <c r="E1" s="2217"/>
      <c r="F1" s="2217"/>
      <c r="G1" s="2217"/>
      <c r="H1" s="2217"/>
      <c r="I1" s="2217"/>
      <c r="J1" s="2217"/>
      <c r="K1" s="2217"/>
      <c r="L1" s="2217"/>
      <c r="M1" s="2217"/>
      <c r="N1" s="2217"/>
      <c r="O1" s="2217"/>
      <c r="P1" s="2217"/>
      <c r="Q1" s="2217"/>
    </row>
    <row r="2" spans="1:17" ht="18" x14ac:dyDescent="0.25">
      <c r="A2" s="6"/>
    </row>
    <row r="3" spans="1:17" ht="18" x14ac:dyDescent="0.25">
      <c r="A3" s="8"/>
    </row>
    <row r="4" spans="1:17" ht="45.75" customHeight="1" x14ac:dyDescent="0.2">
      <c r="A4" s="2220" t="s">
        <v>14</v>
      </c>
      <c r="B4" s="2209" t="s">
        <v>38</v>
      </c>
      <c r="C4" s="2212" t="s">
        <v>452</v>
      </c>
      <c r="D4" s="2213"/>
      <c r="E4" s="2213"/>
      <c r="F4" s="2212" t="s">
        <v>454</v>
      </c>
      <c r="G4" s="2213"/>
      <c r="H4" s="2214"/>
      <c r="I4" s="2212" t="s">
        <v>453</v>
      </c>
      <c r="J4" s="2213"/>
      <c r="K4" s="2214"/>
      <c r="L4" s="2212" t="s">
        <v>455</v>
      </c>
      <c r="M4" s="2213"/>
      <c r="N4" s="2214"/>
      <c r="O4" s="2209" t="s">
        <v>199</v>
      </c>
      <c r="P4" s="2209"/>
      <c r="Q4" s="2209"/>
    </row>
    <row r="5" spans="1:17" ht="46.5" customHeight="1" x14ac:dyDescent="0.2">
      <c r="A5" s="2220"/>
      <c r="B5" s="2221"/>
      <c r="C5" s="1374" t="s">
        <v>837</v>
      </c>
      <c r="D5" s="1466" t="s">
        <v>835</v>
      </c>
      <c r="E5" s="30" t="s">
        <v>0</v>
      </c>
      <c r="F5" s="1593" t="s">
        <v>837</v>
      </c>
      <c r="G5" s="1592" t="s">
        <v>835</v>
      </c>
      <c r="H5" s="30" t="s">
        <v>0</v>
      </c>
      <c r="I5" s="1593" t="s">
        <v>837</v>
      </c>
      <c r="J5" s="1592" t="s">
        <v>835</v>
      </c>
      <c r="K5" s="802" t="s">
        <v>0</v>
      </c>
      <c r="L5" s="1593" t="s">
        <v>837</v>
      </c>
      <c r="M5" s="1592" t="s">
        <v>835</v>
      </c>
      <c r="N5" s="802" t="s">
        <v>0</v>
      </c>
      <c r="O5" s="1593" t="s">
        <v>837</v>
      </c>
      <c r="P5" s="1592" t="s">
        <v>835</v>
      </c>
      <c r="Q5" s="802" t="s">
        <v>0</v>
      </c>
    </row>
    <row r="6" spans="1:17" ht="33.75" customHeight="1" x14ac:dyDescent="0.2">
      <c r="A6" s="223">
        <v>1</v>
      </c>
      <c r="B6" s="224" t="s">
        <v>451</v>
      </c>
      <c r="C6" s="226">
        <v>0</v>
      </c>
      <c r="D6" s="225">
        <v>0</v>
      </c>
      <c r="E6" s="227">
        <v>0</v>
      </c>
      <c r="F6" s="357">
        <v>0</v>
      </c>
      <c r="G6" s="357">
        <v>0</v>
      </c>
      <c r="H6" s="357">
        <v>0</v>
      </c>
      <c r="I6" s="226">
        <v>0</v>
      </c>
      <c r="J6" s="357">
        <v>0</v>
      </c>
      <c r="K6" s="226">
        <v>0</v>
      </c>
      <c r="L6" s="226">
        <v>0</v>
      </c>
      <c r="M6" s="357">
        <v>0</v>
      </c>
      <c r="N6" s="226">
        <v>0</v>
      </c>
      <c r="O6" s="226">
        <v>0</v>
      </c>
      <c r="P6" s="226">
        <v>0</v>
      </c>
      <c r="Q6" s="226">
        <v>0</v>
      </c>
    </row>
    <row r="7" spans="1:17" ht="33.75" customHeight="1" x14ac:dyDescent="0.2">
      <c r="A7" s="228">
        <v>2</v>
      </c>
      <c r="B7" s="176" t="s">
        <v>98</v>
      </c>
      <c r="C7" s="229">
        <v>0</v>
      </c>
      <c r="D7" s="229">
        <v>0</v>
      </c>
      <c r="E7" s="232">
        <v>0</v>
      </c>
      <c r="F7" s="1157">
        <v>1</v>
      </c>
      <c r="G7" s="1157">
        <v>1</v>
      </c>
      <c r="H7" s="1182">
        <f>G7/F7*100</f>
        <v>100</v>
      </c>
      <c r="I7" s="230">
        <v>4</v>
      </c>
      <c r="J7" s="1157">
        <v>4</v>
      </c>
      <c r="K7" s="232">
        <v>100</v>
      </c>
      <c r="L7" s="230">
        <v>4</v>
      </c>
      <c r="M7" s="1157">
        <v>4</v>
      </c>
      <c r="N7" s="232">
        <f>M7/L7*100</f>
        <v>100</v>
      </c>
      <c r="O7" s="230">
        <v>0</v>
      </c>
      <c r="P7" s="230">
        <v>0</v>
      </c>
      <c r="Q7" s="230">
        <v>0</v>
      </c>
    </row>
    <row r="8" spans="1:17" ht="33.75" customHeight="1" x14ac:dyDescent="0.2">
      <c r="A8" s="228">
        <v>3</v>
      </c>
      <c r="B8" s="176" t="s">
        <v>101</v>
      </c>
      <c r="C8" s="229">
        <v>2</v>
      </c>
      <c r="D8" s="229">
        <v>0</v>
      </c>
      <c r="E8" s="229">
        <v>0</v>
      </c>
      <c r="F8" s="1157">
        <v>0</v>
      </c>
      <c r="G8" s="1157">
        <v>0</v>
      </c>
      <c r="H8" s="1182"/>
      <c r="I8" s="230">
        <v>6</v>
      </c>
      <c r="J8" s="1157">
        <v>6</v>
      </c>
      <c r="K8" s="232">
        <v>100</v>
      </c>
      <c r="L8" s="230">
        <v>6</v>
      </c>
      <c r="M8" s="1157">
        <v>6</v>
      </c>
      <c r="N8" s="232">
        <f t="shared" ref="N8:N13" si="0">M8/L8*100</f>
        <v>100</v>
      </c>
      <c r="O8" s="230">
        <v>0</v>
      </c>
      <c r="P8" s="230">
        <v>0</v>
      </c>
      <c r="Q8" s="230">
        <v>0</v>
      </c>
    </row>
    <row r="9" spans="1:17" ht="33.75" customHeight="1" x14ac:dyDescent="0.2">
      <c r="A9" s="228">
        <v>4</v>
      </c>
      <c r="B9" s="176" t="s">
        <v>99</v>
      </c>
      <c r="C9" s="230">
        <v>1</v>
      </c>
      <c r="D9" s="230">
        <v>1</v>
      </c>
      <c r="E9" s="1174">
        <f>D9/C9*100</f>
        <v>100</v>
      </c>
      <c r="F9" s="230">
        <v>1</v>
      </c>
      <c r="G9" s="230">
        <v>1</v>
      </c>
      <c r="H9" s="1182">
        <f>G9/F9*100</f>
        <v>100</v>
      </c>
      <c r="I9" s="230">
        <v>24</v>
      </c>
      <c r="J9" s="1157">
        <v>24</v>
      </c>
      <c r="K9" s="232">
        <v>100</v>
      </c>
      <c r="L9" s="230">
        <v>26</v>
      </c>
      <c r="M9" s="1157">
        <v>26</v>
      </c>
      <c r="N9" s="232">
        <f t="shared" si="0"/>
        <v>100</v>
      </c>
      <c r="O9" s="230">
        <v>0</v>
      </c>
      <c r="P9" s="230">
        <v>0</v>
      </c>
      <c r="Q9" s="230">
        <v>0</v>
      </c>
    </row>
    <row r="10" spans="1:17" ht="33.75" customHeight="1" x14ac:dyDescent="0.2">
      <c r="A10" s="228">
        <v>5</v>
      </c>
      <c r="B10" s="176" t="s">
        <v>95</v>
      </c>
      <c r="C10" s="1591">
        <v>0</v>
      </c>
      <c r="D10" s="1157">
        <v>0</v>
      </c>
      <c r="E10" s="1591">
        <v>0</v>
      </c>
      <c r="F10" s="230">
        <v>1</v>
      </c>
      <c r="G10" s="1157">
        <v>1</v>
      </c>
      <c r="H10" s="1182">
        <f>G10/F10*100</f>
        <v>100</v>
      </c>
      <c r="I10" s="230">
        <v>2</v>
      </c>
      <c r="J10" s="1157">
        <v>2</v>
      </c>
      <c r="K10" s="232">
        <v>100</v>
      </c>
      <c r="L10" s="230">
        <v>4</v>
      </c>
      <c r="M10" s="1157">
        <v>3</v>
      </c>
      <c r="N10" s="232">
        <f t="shared" si="0"/>
        <v>75</v>
      </c>
      <c r="O10" s="230">
        <v>1</v>
      </c>
      <c r="P10" s="230">
        <v>0</v>
      </c>
      <c r="Q10" s="1174">
        <f>P10/O10*100</f>
        <v>0</v>
      </c>
    </row>
    <row r="11" spans="1:17" ht="33.75" customHeight="1" x14ac:dyDescent="0.2">
      <c r="A11" s="228">
        <v>6</v>
      </c>
      <c r="B11" s="176" t="s">
        <v>148</v>
      </c>
      <c r="C11" s="230">
        <v>0</v>
      </c>
      <c r="D11" s="230">
        <v>1</v>
      </c>
      <c r="E11" s="230">
        <v>0</v>
      </c>
      <c r="F11" s="230">
        <v>0</v>
      </c>
      <c r="G11" s="229">
        <v>0</v>
      </c>
      <c r="H11" s="1182"/>
      <c r="I11" s="230">
        <v>4</v>
      </c>
      <c r="J11" s="1157">
        <v>4</v>
      </c>
      <c r="K11" s="232">
        <v>100</v>
      </c>
      <c r="L11" s="230">
        <v>4</v>
      </c>
      <c r="M11" s="1157">
        <v>5</v>
      </c>
      <c r="N11" s="232">
        <f t="shared" si="0"/>
        <v>125</v>
      </c>
      <c r="O11" s="230">
        <v>0</v>
      </c>
      <c r="P11" s="230">
        <v>0</v>
      </c>
      <c r="Q11" s="230">
        <v>0</v>
      </c>
    </row>
    <row r="12" spans="1:17" ht="33.75" customHeight="1" x14ac:dyDescent="0.2">
      <c r="A12" s="1175">
        <v>7</v>
      </c>
      <c r="B12" s="373" t="s">
        <v>39</v>
      </c>
      <c r="C12" s="1176">
        <v>0</v>
      </c>
      <c r="D12" s="1158">
        <v>0</v>
      </c>
      <c r="E12" s="1158">
        <v>0</v>
      </c>
      <c r="F12" s="1176">
        <v>0</v>
      </c>
      <c r="G12" s="1177">
        <v>0</v>
      </c>
      <c r="H12" s="1183"/>
      <c r="I12" s="1176">
        <v>3</v>
      </c>
      <c r="J12" s="1158">
        <v>3</v>
      </c>
      <c r="K12" s="237">
        <v>100</v>
      </c>
      <c r="L12" s="1176">
        <v>3</v>
      </c>
      <c r="M12" s="1177">
        <v>3</v>
      </c>
      <c r="N12" s="237">
        <f t="shared" si="0"/>
        <v>100</v>
      </c>
      <c r="O12" s="1176">
        <v>0</v>
      </c>
      <c r="P12" s="1176">
        <v>0</v>
      </c>
      <c r="Q12" s="1176">
        <v>0</v>
      </c>
    </row>
    <row r="13" spans="1:17" ht="33.75" customHeight="1" x14ac:dyDescent="0.2">
      <c r="A13" s="2218" t="s">
        <v>13</v>
      </c>
      <c r="B13" s="2219"/>
      <c r="C13" s="231">
        <f>C6+C7+C8+C9+C10+C11+C12</f>
        <v>3</v>
      </c>
      <c r="D13" s="299">
        <f>D6+D7+D8+D9+D10+D11+D12</f>
        <v>2</v>
      </c>
      <c r="E13" s="246">
        <f>D13/C13*100</f>
        <v>66.666666666666657</v>
      </c>
      <c r="F13" s="245">
        <f>F6+F7+F8+F9+F10+F11+F12</f>
        <v>3</v>
      </c>
      <c r="G13" s="245">
        <f>G6+G7+G8+G9+G10+G11+G12</f>
        <v>3</v>
      </c>
      <c r="H13" s="1184">
        <f>G13/F13*100</f>
        <v>100</v>
      </c>
      <c r="I13" s="231">
        <f>I6+I7+I8+I9+I10+I11+I12</f>
        <v>43</v>
      </c>
      <c r="J13" s="231">
        <f>J6+J7+J8+J9+J10+J11+J12</f>
        <v>43</v>
      </c>
      <c r="K13" s="573">
        <f>J13/I13*100</f>
        <v>100</v>
      </c>
      <c r="L13" s="231">
        <f>L6+L7+L8+L9+L10+L11+L12</f>
        <v>47</v>
      </c>
      <c r="M13" s="231">
        <f>M6+M7+M8+M9+M10+M11+M12</f>
        <v>47</v>
      </c>
      <c r="N13" s="238">
        <f t="shared" si="0"/>
        <v>100</v>
      </c>
      <c r="O13" s="231">
        <f>SUM(O6:O12)</f>
        <v>1</v>
      </c>
      <c r="P13" s="231">
        <f>SUM(P6:P12)</f>
        <v>0</v>
      </c>
      <c r="Q13" s="238">
        <f>P13/O13*100</f>
        <v>0</v>
      </c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" x14ac:dyDescent="0.25">
      <c r="A15" s="9"/>
    </row>
    <row r="16" spans="1:17" ht="18" x14ac:dyDescent="0.25">
      <c r="A16" s="9"/>
    </row>
  </sheetData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honeticPr fontId="20" type="noConversion"/>
  <pageMargins left="0.43" right="0.25" top="0.9" bottom="1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PL1 BC ĐH ĐẢNG BỘ</vt:lpstr>
      <vt:lpstr>PL 1</vt:lpstr>
      <vt:lpstr>Điều trị 6T</vt:lpstr>
      <vt:lpstr>BC TH 9T (PL 2)</vt:lpstr>
      <vt:lpstr>Dieu tri </vt:lpstr>
      <vt:lpstr>KCB BHYT </vt:lpstr>
      <vt:lpstr>sotret</vt:lpstr>
      <vt:lpstr>tamthan</vt:lpstr>
      <vt:lpstr>phong</vt:lpstr>
      <vt:lpstr>mat</vt:lpstr>
      <vt:lpstr>lao</vt:lpstr>
      <vt:lpstr>ARI</vt:lpstr>
      <vt:lpstr>VSATTP</vt:lpstr>
      <vt:lpstr>PC HIV</vt:lpstr>
      <vt:lpstr>PHCN</vt:lpstr>
      <vt:lpstr>TCMR</vt:lpstr>
      <vt:lpstr>VS moi truong </vt:lpstr>
      <vt:lpstr>y hoc lao dong </vt:lpstr>
      <vt:lpstr>nha hoc duong </vt:lpstr>
      <vt:lpstr>bỏ pc buou co</vt:lpstr>
      <vt:lpstr>BT.nhiem </vt:lpstr>
      <vt:lpstr>bo matuy</vt:lpstr>
      <vt:lpstr>BTN</vt:lpstr>
      <vt:lpstr>BVSK ba me </vt:lpstr>
      <vt:lpstr>BVSK tre em </vt:lpstr>
      <vt:lpstr>KQ KHHGĐ</vt:lpstr>
      <vt:lpstr>mac chet tai bien sk </vt:lpstr>
      <vt:lpstr>chong suy DD</vt:lpstr>
      <vt:lpstr>TV me</vt:lpstr>
      <vt:lpstr>TV me </vt:lpstr>
      <vt:lpstr>Sheet2</vt:lpstr>
      <vt:lpstr>Sheet1</vt:lpstr>
      <vt:lpstr>Thoi gian BC cac DV</vt:lpstr>
      <vt:lpstr>'BC TH 9T (PL 2)'!Print_Titles</vt:lpstr>
      <vt:lpstr>'Dieu tri '!Print_Titles</vt:lpstr>
      <vt:lpstr>'Điều trị 6T'!Print_Titles</vt:lpstr>
      <vt:lpstr>'PL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TRINH QUY DUONG</cp:lastModifiedBy>
  <cp:lastPrinted>2020-11-09T01:34:55Z</cp:lastPrinted>
  <dcterms:created xsi:type="dcterms:W3CDTF">2010-05-14T09:09:25Z</dcterms:created>
  <dcterms:modified xsi:type="dcterms:W3CDTF">2020-11-11T02:08:25Z</dcterms:modified>
</cp:coreProperties>
</file>